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VVG1\Documents\Marijampolės VVG\Strategija 3\Kvietimai\13\Dokumentai\"/>
    </mc:Choice>
  </mc:AlternateContent>
  <xr:revisionPtr revIDLastSave="0" documentId="13_ncr:1_{A8782740-C5C2-4D1C-8A3D-EBB382E8C654}" xr6:coauthVersionLast="47" xr6:coauthVersionMax="47" xr10:uidLastSave="{00000000-0000-0000-0000-000000000000}"/>
  <workbookProtection workbookAlgorithmName="SHA-512" workbookHashValue="oFzTX334JWBjNMALPGpAhMa4FgRLOZqaZmwl9VdcRpcax4AKMgu1rMRajlIKhVWZ5H9MNuG4B0OpHCS4nAD3sA==" workbookSaltValue="zRNiqKtySQN8igypiZVz4w==" workbookSpinCount="100000" lockStructure="1"/>
  <bookViews>
    <workbookView xWindow="-108" yWindow="-108" windowWidth="23256" windowHeight="13896" firstSheet="6" activeTab="1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C23" i="23" s="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<sst xmlns="http://schemas.openxmlformats.org/spreadsheetml/2006/main" count="1417" uniqueCount="929">
  <si>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</si>
  <si>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</si>
  <si>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</si>
  <si>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</si>
  <si>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</si>
  <si>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</si>
  <si>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</si>
  <si>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</si>
  <si>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</si>
  <si>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</si>
  <si>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</si>
  <si>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</si>
  <si>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</si>
  <si>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</si>
  <si>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</si>
  <si>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</si>
  <si>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</si>
  <si>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</si>
  <si>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</si>
  <si>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</si>
  <si>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</si>
  <si>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</si>
  <si>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</si>
  <si>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</si>
  <si>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</si>
  <si>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</si>
  <si>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</si>
  <si>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</si>
  <si>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</si>
  <si>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</si>
  <si>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</si>
  <si>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</si>
  <si>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</si>
  <si>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</si>
  <si>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</si>
  <si>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</si>
  <si>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</si>
  <si>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</si>
  <si>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</si>
  <si>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</si>
  <si>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</si>
  <si>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</si>
  <si>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</si>
  <si>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</si>
  <si>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</si>
  <si>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</si>
  <si>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</si>
  <si>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</si>
  <si>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</si>
  <si>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</si>
  <si>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</si>
  <si>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</si>
  <si>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</si>
  <si>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</si>
  <si>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</si>
  <si>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</si>
  <si>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</si>
  <si>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</si>
  <si>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</si>
  <si>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</si>
  <si>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</si>
  <si>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</si>
  <si>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</si>
  <si>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</si>
  <si>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</si>
  <si>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</si>
  <si>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</si>
  <si>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</si>
  <si>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</si>
  <si>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</si>
  <si>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</si>
  <si>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</si>
  <si>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</si>
  <si>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</si>
  <si>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</si>
  <si>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</si>
  <si>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</si>
  <si>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</si>
  <si>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</si>
  <si>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</si>
  <si>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</si>
  <si>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</si>
  <si>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</si>
  <si>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</si>
  <si>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</si>
  <si>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</si>
  <si>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</si>
  <si>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</si>
  <si>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</si>
  <si>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</si>
  <si>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</si>
  <si>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</si>
  <si>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</si>
  <si>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</si>
  <si>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</si>
  <si>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</si>
  <si>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</si>
  <si>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</si>
  <si>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</si>
  <si>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</si>
  <si>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</si>
  <si>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</si>
  <si>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</si>
  <si>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</si>
  <si>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</si>
  <si>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</si>
  <si>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</si>
  <si>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</si>
  <si>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</si>
  <si>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</si>
  <si>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</si>
  <si>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</si>
  <si>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</si>
  <si>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</si>
  <si>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</si>
  <si>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</si>
  <si>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</si>
  <si>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</si>
  <si>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</si>
  <si>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</si>
  <si>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</si>
  <si>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</si>
  <si>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</si>
  <si>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</si>
  <si>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</si>
  <si>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</si>
  <si>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</si>
  <si>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</si>
  <si>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</si>
  <si>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</si>
  <si>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</si>
  <si>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</si>
  <si>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</si>
  <si>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</si>
  <si>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</si>
  <si>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</si>
  <si>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</si>
  <si>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</si>
  <si>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</si>
  <si>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</si>
  <si>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</si>
  <si>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</si>
  <si>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</si>
  <si>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</si>
  <si>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</si>
  <si>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</si>
  <si>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</si>
  <si>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</si>
  <si>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</si>
  <si>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</si>
  <si>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</si>
  <si>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</si>
  <si>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</si>
  <si>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</si>
  <si>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</si>
  <si>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</si>
  <si>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</si>
  <si>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</si>
  <si>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</si>
  <si>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</si>
  <si>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</si>
  <si>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</si>
  <si>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</si>
  <si>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</si>
  <si>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</si>
  <si>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</si>
  <si>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</si>
  <si>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</si>
  <si>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</si>
  <si>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</si>
  <si>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</si>
  <si>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</si>
  <si>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</si>
  <si>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</si>
  <si>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</si>
  <si>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</si>
  <si>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</si>
  <si>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</si>
  <si>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</si>
  <si>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</si>
  <si>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</si>
  <si>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</si>
  <si>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</si>
  <si>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</si>
  <si>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</si>
  <si>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</si>
  <si>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</si>
  <si>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</si>
  <si>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</si>
  <si>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</si>
  <si>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</si>
  <si>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</si>
  <si>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</si>
  <si>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</si>
  <si>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</si>
  <si>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</si>
  <si>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</si>
  <si>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</si>
  <si>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</si>
  <si>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</si>
  <si>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</si>
  <si>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</si>
  <si>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</si>
  <si>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</si>
  <si>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</si>
  <si>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</si>
  <si>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</si>
  <si>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</si>
  <si>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</si>
  <si>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</si>
  <si>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</si>
  <si>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</si>
  <si>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</si>
  <si>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</si>
  <si>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</si>
  <si>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</si>
  <si>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</si>
  <si>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</si>
  <si>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</si>
  <si>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</si>
  <si>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</si>
  <si>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</si>
  <si>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</si>
  <si>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</si>
  <si>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</si>
  <si>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</si>
  <si>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</si>
  <si>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</si>
  <si>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</si>
  <si>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</si>
  <si>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</si>
  <si>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</si>
  <si>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</si>
  <si>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</si>
  <si>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</si>
  <si>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</si>
  <si>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</si>
  <si>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</si>
  <si>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</si>
  <si>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</si>
  <si>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</si>
  <si>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</si>
  <si>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</si>
  <si>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</si>
  <si>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</si>
  <si>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</si>
  <si>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</si>
  <si>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</si>
  <si>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</si>
  <si>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</si>
  <si>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</si>
  <si>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</si>
  <si>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</si>
  <si>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</si>
  <si>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</si>
  <si>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</si>
  <si>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</si>
  <si>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</si>
  <si>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</si>
  <si>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</si>
  <si>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</si>
  <si>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</si>
  <si>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</si>
  <si>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</si>
  <si>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</si>
  <si>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</si>
  <si>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</si>
  <si>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</si>
  <si>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</si>
  <si>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</si>
  <si>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</si>
  <si>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</si>
  <si>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</si>
  <si>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</si>
  <si>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</si>
  <si>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</si>
  <si>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</si>
  <si>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</si>
  <si>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</si>
  <si>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</si>
  <si>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</si>
  <si>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</si>
  <si>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</si>
  <si>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</si>
  <si>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</si>
  <si>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</si>
  <si>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</si>
  <si>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</si>
  <si>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</si>
  <si>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</si>
  <si>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</si>
  <si>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</si>
  <si>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</si>
  <si>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</si>
  <si>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</si>
  <si>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</si>
  <si>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</si>
  <si>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</si>
  <si>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</si>
  <si>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</si>
  <si>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</si>
  <si>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</si>
  <si>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</si>
  <si>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</si>
  <si>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</si>
  <si>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</si>
  <si>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</si>
  <si>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</si>
  <si>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</si>
  <si>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</si>
  <si>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</si>
  <si>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</si>
  <si>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</si>
  <si>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</si>
  <si>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</si>
  <si>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</si>
  <si>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</si>
  <si>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</si>
  <si>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</si>
  <si>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</si>
  <si>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</si>
  <si>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</si>
  <si>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</si>
  <si>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</si>
  <si>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</si>
  <si>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</si>
  <si>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</si>
  <si>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</si>
  <si>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</si>
  <si>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</si>
  <si>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</si>
  <si>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</si>
  <si>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</si>
  <si>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</si>
  <si>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</si>
  <si>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</si>
  <si>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</si>
  <si>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</si>
  <si>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</si>
  <si>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</si>
  <si>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</si>
  <si>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</si>
  <si>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</si>
  <si>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</si>
  <si>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</si>
  <si>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</si>
  <si>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</si>
  <si>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</si>
  <si>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</si>
  <si>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</si>
  <si>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</si>
  <si>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</si>
  <si>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</si>
  <si>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</si>
  <si>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</si>
  <si>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</si>
  <si>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</si>
  <si>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</si>
  <si>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</si>
  <si>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</si>
  <si>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</si>
  <si>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</si>
  <si>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</si>
  <si>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</si>
  <si>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</si>
  <si>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</si>
  <si>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</si>
  <si>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</si>
  <si>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</si>
  <si>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</si>
  <si>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</si>
  <si>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</si>
  <si>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</si>
  <si>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</si>
  <si>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</si>
  <si>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</si>
  <si>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</si>
  <si>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</si>
  <si>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</si>
  <si>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</si>
  <si>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</si>
  <si>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</si>
  <si>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</si>
  <si>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</si>
  <si>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</si>
  <si>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</si>
  <si>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</si>
  <si>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</si>
  <si>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</si>
  <si>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</si>
  <si>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</si>
  <si>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</si>
  <si>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</si>
  <si>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</si>
  <si>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</si>
  <si>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</si>
  <si>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</si>
  <si>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</si>
  <si>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</si>
  <si>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</si>
  <si>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</si>
  <si>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</si>
  <si>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</si>
  <si>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</si>
  <si>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</si>
  <si>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</si>
  <si>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</si>
  <si>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</si>
  <si>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</si>
  <si>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</si>
  <si>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</si>
  <si>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</si>
  <si>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</si>
  <si>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</si>
  <si>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</si>
  <si>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</si>
  <si>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</si>
  <si>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</si>
  <si>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</si>
  <si>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</si>
  <si>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</si>
  <si>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</si>
  <si>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</si>
  <si>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</si>
  <si>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</si>
  <si>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</si>
  <si>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</si>
  <si>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</si>
  <si>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</si>
  <si>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</si>
  <si>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</si>
  <si>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</si>
  <si>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</si>
  <si>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</si>
  <si>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</si>
  <si>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</si>
  <si>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</si>
  <si>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</si>
  <si>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</si>
  <si>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</si>
  <si>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</si>
  <si>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</si>
  <si>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</si>
  <si>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</si>
  <si>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</si>
  <si>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</si>
  <si>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</si>
  <si>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</si>
  <si>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</si>
  <si>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</si>
  <si>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</si>
  <si>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</si>
  <si>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</si>
  <si>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</si>
  <si>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</si>
  <si>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</si>
  <si>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</si>
  <si>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</si>
  <si>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</si>
  <si>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</si>
  <si>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</si>
  <si>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</si>
  <si>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</si>
  <si>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</si>
  <si>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</si>
  <si>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</si>
  <si>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</si>
  <si>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</si>
  <si>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</si>
  <si>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</si>
  <si>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</si>
  <si>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</si>
  <si>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</si>
  <si>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</si>
  <si>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</si>
  <si>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</si>
  <si>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</si>
  <si>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</si>
  <si>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</si>
  <si>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</si>
  <si>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</si>
  <si>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</si>
  <si>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</si>
  <si>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</si>
  <si>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</si>
  <si>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</si>
  <si>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</si>
  <si>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</si>
  <si>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</si>
  <si>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</si>
  <si>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</si>
  <si>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</si>
  <si>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</si>
  <si>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</si>
  <si>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</si>
  <si>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</si>
  <si>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</si>
  <si>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</si>
  <si>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</si>
  <si>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</si>
  <si>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</si>
  <si>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</si>
  <si>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</si>
  <si>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</si>
  <si>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</si>
  <si>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</si>
  <si>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</si>
  <si>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</si>
  <si>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</si>
  <si>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</si>
  <si>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</si>
  <si>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</si>
  <si>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</si>
  <si>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</si>
  <si>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</si>
  <si>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</si>
  <si>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</si>
  <si>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</si>
  <si>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</si>
  <si>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</si>
  <si>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</si>
  <si>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</si>
  <si>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</si>
  <si>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</si>
  <si>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</si>
  <si>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</si>
  <si>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</si>
  <si>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</si>
  <si>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</si>
  <si>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</si>
  <si>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</si>
  <si>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</si>
  <si>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</si>
  <si>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</si>
  <si>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</si>
  <si>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</si>
  <si>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</si>
  <si>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</si>
  <si>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</si>
  <si>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</si>
  <si>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</si>
  <si>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</si>
  <si>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</si>
  <si>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</si>
  <si>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</si>
  <si>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</si>
  <si>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</si>
  <si>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</si>
  <si>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</si>
  <si>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</si>
  <si>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</si>
  <si>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</si>
  <si>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</si>
  <si>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</si>
  <si>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</si>
  <si>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</si>
  <si>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</si>
  <si>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</si>
  <si>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</si>
  <si>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</si>
  <si>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</si>
  <si>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</si>
  <si>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</si>
  <si>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</si>
  <si>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</si>
  <si>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</si>
  <si>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</si>
  <si>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</si>
  <si>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</si>
  <si>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</si>
  <si>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</si>
  <si>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</si>
  <si>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</si>
  <si>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</si>
  <si>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</si>
  <si>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</si>
  <si>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</si>
  <si>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</si>
  <si>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</si>
  <si>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</si>
  <si>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</si>
  <si>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</si>
  <si>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</si>
  <si>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</si>
  <si>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</si>
  <si>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</si>
  <si>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</si>
  <si>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</si>
  <si>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</si>
  <si>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</si>
  <si>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</si>
  <si>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</si>
  <si>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</si>
  <si>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</si>
  <si>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</si>
  <si>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</si>
  <si>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</si>
  <si>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</si>
  <si>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</si>
  <si>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</si>
  <si>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</si>
  <si>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</si>
  <si>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</si>
  <si>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</si>
  <si>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</si>
  <si>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</si>
  <si>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</si>
  <si>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</si>
  <si>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</si>
  <si>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</si>
  <si>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</si>
  <si>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</si>
  <si>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</si>
  <si>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</si>
  <si>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</si>
  <si>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</si>
  <si>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</si>
  <si>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</si>
  <si>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</si>
  <si>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</si>
  <si>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</si>
  <si>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</si>
  <si>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</si>
  <si>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</si>
  <si>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</si>
  <si>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</si>
  <si>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</si>
  <si>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</si>
  <si>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</si>
  <si>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</si>
  <si>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</si>
  <si>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</si>
  <si>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</si>
  <si>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</si>
  <si>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</si>
  <si>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</si>
  <si>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</si>
  <si>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</si>
  <si>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</si>
  <si>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</si>
  <si>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</si>
  <si>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</si>
  <si>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</si>
  <si>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</si>
  <si>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</si>
  <si>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</si>
  <si>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</si>
  <si>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</si>
  <si>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</si>
  <si>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</si>
  <si>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</si>
  <si>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</si>
  <si>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</si>
  <si>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</si>
  <si>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</si>
  <si>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</si>
  <si>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</si>
  <si>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</si>
  <si>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</si>
  <si>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</si>
  <si>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</si>
  <si>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</si>
  <si>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</si>
  <si>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</si>
  <si>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</si>
  <si>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</si>
  <si>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</si>
  <si>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</si>
  <si>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</si>
  <si>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</si>
  <si>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</si>
  <si>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</si>
  <si>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</si>
  <si>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</si>
  <si>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</si>
  <si>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</si>
  <si>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</si>
  <si>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</si>
  <si>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</si>
  <si>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</si>
  <si>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</si>
  <si>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</si>
  <si>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</si>
  <si>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</si>
  <si>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</si>
  <si>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</si>
  <si>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</si>
  <si>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</si>
  <si>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</si>
  <si>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</si>
  <si>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</si>
  <si>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</si>
  <si>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</si>
  <si>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</si>
  <si>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</si>
  <si>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</si>
  <si>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</si>
  <si>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</si>
  <si>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</si>
  <si>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</si>
  <si>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</si>
  <si>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</si>
  <si>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</si>
  <si>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</si>
  <si>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</si>
  <si>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</si>
  <si>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</si>
  <si>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</si>
  <si>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</si>
  <si>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</si>
  <si>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</si>
  <si>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</si>
  <si>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</si>
  <si>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</si>
  <si>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</si>
  <si>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</si>
  <si>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</si>
  <si>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</si>
  <si>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</si>
  <si>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</si>
  <si>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</si>
  <si>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</si>
  <si>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</si>
  <si>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</si>
  <si>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</si>
  <si>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</si>
  <si>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</si>
  <si>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</si>
  <si>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</si>
  <si>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</si>
  <si>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</si>
  <si>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</si>
  <si>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</si>
  <si>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</si>
  <si>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</si>
  <si>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</si>
  <si>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</si>
  <si>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</si>
  <si>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</si>
  <si>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</si>
  <si>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</si>
  <si>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</si>
  <si>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</si>
  <si>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</si>
  <si>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</si>
  <si>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</si>
  <si>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</si>
  <si>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</si>
  <si>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</si>
  <si>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</si>
  <si>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</si>
  <si>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</si>
  <si>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</si>
  <si>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</si>
  <si>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</si>
  <si>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</si>
  <si>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</si>
  <si>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</si>
  <si>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</si>
  <si>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</si>
  <si>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</si>
  <si>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</si>
  <si>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</si>
  <si>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</si>
  <si>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</si>
  <si>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</si>
  <si>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</si>
  <si>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</si>
  <si>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</si>
  <si>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</si>
  <si>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</si>
  <si>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</si>
  <si>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</si>
  <si>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</si>
  <si>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</si>
  <si>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</si>
  <si>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</si>
  <si>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</si>
  <si>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</si>
  <si>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</si>
  <si>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</si>
  <si>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</si>
  <si>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</si>
  <si>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</si>
  <si>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</si>
  <si>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</si>
  <si>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</si>
  <si>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</si>
  <si>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</si>
  <si>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</si>
  <si>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</si>
  <si>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</si>
  <si>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</si>
  <si>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</si>
  <si>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</si>
  <si>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</si>
  <si>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</si>
  <si>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</si>
  <si>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</si>
  <si>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</si>
  <si>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</si>
  <si>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</si>
  <si>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</si>
  <si>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</si>
  <si>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</si>
  <si>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</si>
  <si>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</si>
  <si>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</si>
  <si>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</si>
  <si>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</si>
  <si>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</si>
  <si>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</si>
  <si>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</si>
  <si>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</si>
  <si>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</si>
  <si>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</si>
  <si>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</si>
  <si>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</si>
  <si>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</si>
  <si>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</si>
  <si>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</si>
  <si>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</si>
  <si>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</si>
  <si>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</si>
  <si>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</si>
  <si>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</si>
  <si>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</si>
  <si>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</si>
  <si>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</si>
  <si>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</si>
  <si>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</si>
  <si>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</si>
  <si>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</si>
  <si>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</si>
  <si>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</si>
  <si>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</si>
  <si>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</si>
  <si>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</si>
  <si>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</si>
  <si>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</si>
  <si>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</si>
  <si>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</si>
  <si>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</si>
  <si>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</si>
  <si>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</si>
  <si>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</si>
  <si>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</si>
  <si>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</si>
  <si>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</si>
  <si>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</si>
  <si>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</si>
  <si>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</si>
  <si>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</si>
  <si>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</si>
  <si>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</si>
  <si>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</si>
  <si>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</si>
  <si>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</si>
  <si>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</si>
  <si>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</si>
  <si>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</si>
  <si>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</si>
  <si>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</si>
  <si>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</si>
  <si>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</si>
  <si>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</si>
  <si>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</si>
  <si>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</si>
  <si>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</si>
  <si>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</si>
  <si>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</si>
  <si>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</si>
  <si>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</si>
  <si>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</si>
  <si>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</si>
  <si>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</si>
  <si>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</si>
  <si>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</si>
  <si>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</si>
  <si>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</si>
  <si>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</si>
  <si>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</si>
  <si>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</si>
  <si>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</si>
  <si>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</si>
  <si>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</si>
  <si>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</si>
  <si>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</si>
  <si>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</si>
  <si>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</si>
  <si>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</si>
  <si>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</si>
  <si>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</si>
  <si>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</si>
  <si>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</si>
  <si>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</si>
  <si>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</si>
  <si>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</si>
  <si>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</si>
  <si>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</si>
  <si>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</si>
  <si>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</si>
  <si>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</si>
  <si>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</si>
  <si>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</si>
  <si>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</si>
  <si>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</si>
  <si>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</si>
  <si>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</si>
  <si>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</si>
  <si>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</si>
  <si>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</si>
  <si>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</si>
  <si>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</si>
  <si>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</si>
  <si>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</si>
  <si>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</si>
  <si>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</si>
  <si>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</si>
  <si>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</si>
  <si>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</si>
  <si>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</si>
  <si>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</si>
  <si>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</si>
  <si>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</si>
  <si>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</si>
  <si>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</si>
  <si>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</si>
  <si>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VERSLO PLANAS, TEIKIAMAS PAGAL MARIJAMPOLĖS VIETOS VEIKLOS GRUPĖS VIETOS PLĖTROS STRATEGIJOS PRIEMONĘ „BENDRUOMENINIS VERSLAS“  Nr. MARI-LEADER-20VVG-07-03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</si>
</sst>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9">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164" fontId="57"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13" xfId="0" applyFill="1" applyBorder="1" applyAlignment="1" applyProtection="1">
      <alignment horizontal="center" vertical="center" wrapText="1"/>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ipersaitas" xfId="2" builtinId="8"/>
    <cellStyle name="Įprastas" xfId="0" builtinId="0"/>
    <cellStyle name="Procentai"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137160</xdr:rowOff>
        </xdr:from>
        <xdr:to>
          <xdr:col>8</xdr:col>
          <xdr:colOff>68580</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Išsaugoti PDF</a:t>
              </a:r>
            </a:p>
            <a:p>
              <a:pPr algn="ctr" rtl="0">
                <a:defRPr sz="1000"/>
              </a:pPr>
              <a:endParaRPr lang="en-US"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19">
      <calculatedColumnFormula>IF(ParamosIšmokėjimoBūdai[[#This Row],[Taikymas]]="Taip",ParamosIšmokėjimoBūdai[[#This Row],[Būdas]],"")</calculatedColumnFormula>
    </tableColumn>
    <tableColumn id="2" xr3:uid="{5D61BCC8-4F0B-4B8A-8757-BF46466044D9}" name="Taikymas" dataDxfId="118">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17" dataDxfId="116">
  <autoFilter ref="A109:A111" xr:uid="{D6AB7D56-F608-4C77-8279-E12FC78F5A77}"/>
  <tableColumns count="1">
    <tableColumn id="1" xr3:uid="{1F063533-7FC0-400E-8554-D5078809D1C6}" name="Taip ar Ne" dataDxfId="1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14">
  <autoFilter ref="A6:E9" xr:uid="{3419BE10-2419-46A4-9B36-14BC8C9A8246}"/>
  <tableColumns count="5">
    <tableColumn id="1" xr3:uid="{95B91EB0-DDCB-4877-8CF3-7AFF55912F72}" name="Eil. Nr." dataDxfId="113">
      <calculatedColumnFormula>ROW()-ROW(Pataisymai[[#Headers],[Eil. Nr.]])</calculatedColumnFormula>
    </tableColumn>
    <tableColumn id="2" xr3:uid="{7F417F6E-BA5E-47C1-8F40-2C11292ED0D6}" name="Problema" dataDxfId="112"/>
    <tableColumn id="3" xr3:uid="{7C889F0C-0BA2-4052-AD01-904E12F6A09E}" name="Registravimo data" dataDxfId="111"/>
    <tableColumn id="4" xr3:uid="{1366926C-6F1C-461E-B773-B6DBDBB93B5B}" name="Pataisymas" dataDxfId="110"/>
    <tableColumn id="5" xr3:uid="{11785D0D-88D2-4F92-8CCD-1F537BB674F6}" name="Pataisymo data" dataDxfId="10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6" dataDxfId="124" headerRowBorderDxfId="125" tableBorderDxfId="123" totalsRowBorderDxfId="122">
  <autoFilter ref="B29:C32" xr:uid="{C1C6A54A-2285-4FE0-AB18-4559392858BC}"/>
  <tableColumns count="2">
    <tableColumn id="1" xr3:uid="{AC0ACF2D-2BC4-4CCF-9EFD-09A9C8200DBC}" name="Naudojami paramos išmokėjimo būdai" dataDxfId="121"/>
    <tableColumn id="2" xr3:uid="{EDE0C5C9-0947-4FF2-A524-2F2F7BCE54F0}" name="Pasirinkti" dataDxfId="12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zoomScale="85" zoomScaleNormal="130" workbookViewId="0">
      <selection activeCell="B24" sqref="B24:C2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3" t="s">
        <v>8</v>
      </c>
      <c r="B1" s="505" t="s">
        <v>339</v>
      </c>
      <c r="C1" s="505"/>
      <c r="D1" s="505"/>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4.4" thickBot="1" x14ac:dyDescent="0.35">
      <c r="A4" s="230"/>
      <c r="B4" s="231" t="s">
        <v>267</v>
      </c>
      <c r="C4" s="231" t="s">
        <v>59</v>
      </c>
      <c r="D4" s="10"/>
      <c r="E4" s="10"/>
      <c r="F4" s="10"/>
      <c r="H4" s="271"/>
      <c r="I4" s="83"/>
    </row>
    <row r="5" spans="1:16" ht="14.4"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506" t="s">
        <v>65</v>
      </c>
      <c r="C17" s="506"/>
      <c r="D17" s="506"/>
      <c r="E17" s="506"/>
      <c r="F17" s="506"/>
      <c r="H17" s="267"/>
      <c r="I17" s="83"/>
    </row>
    <row r="18" spans="1:11" ht="28.2" thickBot="1" x14ac:dyDescent="0.35">
      <c r="A18" s="243"/>
      <c r="B18" s="138" t="s">
        <v>66</v>
      </c>
      <c r="C18" s="138" t="s">
        <v>338</v>
      </c>
      <c r="D18" s="138" t="s">
        <v>67</v>
      </c>
      <c r="E18" s="138" t="s">
        <v>68</v>
      </c>
      <c r="F18" s="138" t="s">
        <v>40</v>
      </c>
      <c r="H18" s="267"/>
      <c r="I18" s="83"/>
    </row>
    <row r="19" spans="1:11" ht="1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4.4"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503"/>
      <c r="C21" s="504"/>
      <c r="D21" s="335"/>
      <c r="E21" s="335"/>
      <c r="F21" s="335"/>
      <c r="H21" s="267"/>
      <c r="I21" s="83"/>
    </row>
    <row r="22" spans="1:11" x14ac:dyDescent="0.3">
      <c r="A22" s="246" t="s">
        <v>350</v>
      </c>
      <c r="B22" s="503"/>
      <c r="C22" s="504"/>
      <c r="D22" s="335"/>
      <c r="E22" s="335"/>
      <c r="F22" s="335"/>
      <c r="H22" s="267"/>
      <c r="I22" s="83"/>
    </row>
    <row r="23" spans="1:11" x14ac:dyDescent="0.3">
      <c r="A23" s="246" t="s">
        <v>351</v>
      </c>
      <c r="B23" s="503"/>
      <c r="C23" s="504"/>
      <c r="D23" s="335"/>
      <c r="E23" s="335"/>
      <c r="F23" s="335"/>
      <c r="H23" s="267"/>
      <c r="I23" s="83"/>
    </row>
    <row r="24" spans="1:11" x14ac:dyDescent="0.3">
      <c r="A24" s="246" t="s">
        <v>352</v>
      </c>
      <c r="B24" s="503"/>
      <c r="C24" s="504"/>
      <c r="D24" s="335"/>
      <c r="E24" s="335"/>
      <c r="F24" s="335"/>
      <c r="H24" s="267"/>
      <c r="I24" s="83"/>
    </row>
    <row r="25" spans="1:11" x14ac:dyDescent="0.3">
      <c r="A25" s="246" t="s">
        <v>353</v>
      </c>
      <c r="B25" s="503"/>
      <c r="C25" s="504"/>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4"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Paramos likutis etapo investicijų finansavimui: 0 Eur</v>
      </c>
      <c r="I32" s="84"/>
      <c r="J32" s="84">
        <f>IF(
    OR(
        $C$12 =
            Konstantos!$A$91,
        $C$12 = Konstantos!$A$93
    ),
    SUMIFS(
        $F$1:$F19,
        $B$1:$B19, "Paramos išmokėjimas*"
    ) + $C$14 -
        SUMIFS(
            $E$1:$E32,
            $B$1:$B32, "Paramos lėšos"
        ),
    IF(
        $C$12 =
            Konstantos!$A$92,
        $F27,
        "-"
    )
)</f>
        <v>0</v>
      </c>
      <c r="K32" s="86"/>
    </row>
    <row r="33" spans="1:11" ht="14.4" thickBot="1" x14ac:dyDescent="0.35">
      <c r="A33" s="243"/>
      <c r="B33" s="241" t="s">
        <v>70</v>
      </c>
      <c r="C33" s="242"/>
      <c r="D33" s="242"/>
      <c r="E33" s="383">
        <f>SUM(E29:E32)</f>
        <v>0</v>
      </c>
      <c r="F33" s="242"/>
      <c r="H33" s="267"/>
      <c r="I33" s="83"/>
    </row>
    <row r="34" spans="1:11" ht="14.4"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503"/>
      <c r="C35" s="504"/>
      <c r="D35" s="335"/>
      <c r="E35" s="335"/>
      <c r="F35" s="335"/>
      <c r="H35" s="267"/>
      <c r="I35" s="83"/>
    </row>
    <row r="36" spans="1:11" x14ac:dyDescent="0.3">
      <c r="A36" s="246" t="s">
        <v>360</v>
      </c>
      <c r="B36" s="503"/>
      <c r="C36" s="504"/>
      <c r="D36" s="335"/>
      <c r="E36" s="335"/>
      <c r="F36" s="335"/>
      <c r="H36" s="267"/>
      <c r="I36" s="83"/>
    </row>
    <row r="37" spans="1:11" x14ac:dyDescent="0.3">
      <c r="A37" s="246" t="s">
        <v>361</v>
      </c>
      <c r="B37" s="503"/>
      <c r="C37" s="504"/>
      <c r="D37" s="335"/>
      <c r="E37" s="335"/>
      <c r="F37" s="335"/>
      <c r="H37" s="267"/>
      <c r="I37" s="83"/>
    </row>
    <row r="38" spans="1:11" x14ac:dyDescent="0.3">
      <c r="A38" s="246" t="s">
        <v>362</v>
      </c>
      <c r="B38" s="503"/>
      <c r="C38" s="504"/>
      <c r="D38" s="335"/>
      <c r="E38" s="335"/>
      <c r="F38" s="335"/>
      <c r="H38" s="267"/>
      <c r="I38" s="83"/>
    </row>
    <row r="39" spans="1:11" x14ac:dyDescent="0.3">
      <c r="A39" s="246" t="s">
        <v>363</v>
      </c>
      <c r="B39" s="503"/>
      <c r="C39" s="504"/>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4"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Paramos likutis etapo investicijų finansavimui: 0 Eur</v>
      </c>
      <c r="I46" s="84"/>
      <c r="J46" s="84">
        <f>IF(
    OR(
        $C$12 =
            Konstantos!$A$91,
        $C$12 = Konstantos!$A$93
    ),
    SUMIFS(
        $F$1:$F33,
        $B$1:$B33, "Paramos išmokėjimas*"
    ) + $C$14 -
        SUMIFS(
            $E$1:$E46,
            $B$1:$B46, "Paramos lėšos"
        ),
    IF(
        $C$12 =
            Konstantos!$A$92,
        $F41,
        "-"
    )
)</f>
        <v>0</v>
      </c>
      <c r="K46" s="86"/>
    </row>
    <row r="47" spans="1:11" ht="14.4" thickBot="1" x14ac:dyDescent="0.35">
      <c r="A47" s="243"/>
      <c r="B47" s="241" t="s">
        <v>70</v>
      </c>
      <c r="C47" s="242"/>
      <c r="D47" s="242"/>
      <c r="E47" s="383">
        <f>SUM(E43:E46)</f>
        <v>0</v>
      </c>
      <c r="F47" s="242"/>
      <c r="H47" s="267"/>
      <c r="I47" s="83"/>
    </row>
    <row r="48" spans="1:11" ht="14.4"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503"/>
      <c r="C49" s="504"/>
      <c r="D49" s="335"/>
      <c r="E49" s="335"/>
      <c r="F49" s="335"/>
      <c r="H49" s="267"/>
      <c r="I49" s="83"/>
    </row>
    <row r="50" spans="1:11" x14ac:dyDescent="0.3">
      <c r="A50" s="246" t="s">
        <v>370</v>
      </c>
      <c r="B50" s="503"/>
      <c r="C50" s="504"/>
      <c r="D50" s="335"/>
      <c r="E50" s="335"/>
      <c r="F50" s="335"/>
      <c r="H50" s="267"/>
      <c r="I50" s="83"/>
    </row>
    <row r="51" spans="1:11" x14ac:dyDescent="0.3">
      <c r="A51" s="246" t="s">
        <v>371</v>
      </c>
      <c r="B51" s="503"/>
      <c r="C51" s="504"/>
      <c r="D51" s="335"/>
      <c r="E51" s="335"/>
      <c r="F51" s="335"/>
      <c r="H51" s="267"/>
      <c r="I51" s="83"/>
    </row>
    <row r="52" spans="1:11" x14ac:dyDescent="0.3">
      <c r="A52" s="246" t="s">
        <v>372</v>
      </c>
      <c r="B52" s="503"/>
      <c r="C52" s="504"/>
      <c r="D52" s="335"/>
      <c r="E52" s="335"/>
      <c r="F52" s="335"/>
      <c r="H52" s="267"/>
      <c r="I52" s="83"/>
    </row>
    <row r="53" spans="1:11" x14ac:dyDescent="0.3">
      <c r="A53" s="246" t="s">
        <v>373</v>
      </c>
      <c r="B53" s="503"/>
      <c r="C53" s="504"/>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4"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Paramos likutis etapo investicijų finansavimui: 0 Eur</v>
      </c>
      <c r="I60" s="84"/>
      <c r="J60" s="84">
        <f>IF(
    OR(
        $C$12 =
            Konstantos!$A$91,
        $C$12 = Konstantos!$A$93
    ),
    SUMIFS(
        $F$1:$F47,
        $B$1:$B47, "Paramos išmokėjimas*"
    ) + $C$14 -
        SUMIFS(
            $E$1:$E60,
            $B$1:$B60, "Paramos lėšos"
        ),
    IF(
        $C$12 =
            Konstantos!$A$92,
        $F55,
        "-"
    )
)</f>
        <v>0</v>
      </c>
      <c r="K60" s="86"/>
    </row>
    <row r="61" spans="1:11" ht="14.4" thickBot="1" x14ac:dyDescent="0.35">
      <c r="A61" s="243"/>
      <c r="B61" s="241" t="s">
        <v>70</v>
      </c>
      <c r="C61" s="242"/>
      <c r="D61" s="242"/>
      <c r="E61" s="383">
        <f>SUM(E57:E60)</f>
        <v>0</v>
      </c>
      <c r="F61" s="242"/>
      <c r="H61" s="267"/>
      <c r="I61" s="83"/>
    </row>
    <row r="62" spans="1:11" ht="14.4"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503"/>
      <c r="C63" s="504"/>
      <c r="D63" s="335"/>
      <c r="E63" s="335"/>
      <c r="F63" s="335"/>
      <c r="H63" s="267"/>
      <c r="I63" s="83"/>
    </row>
    <row r="64" spans="1:11" x14ac:dyDescent="0.3">
      <c r="A64" s="246" t="s">
        <v>376</v>
      </c>
      <c r="B64" s="503"/>
      <c r="C64" s="504"/>
      <c r="D64" s="335"/>
      <c r="E64" s="335"/>
      <c r="F64" s="335"/>
      <c r="H64" s="267"/>
      <c r="I64" s="83"/>
    </row>
    <row r="65" spans="1:11" x14ac:dyDescent="0.3">
      <c r="A65" s="246" t="s">
        <v>377</v>
      </c>
      <c r="B65" s="503"/>
      <c r="C65" s="504"/>
      <c r="D65" s="335"/>
      <c r="E65" s="335"/>
      <c r="F65" s="335"/>
      <c r="H65" s="267"/>
      <c r="I65" s="83"/>
    </row>
    <row r="66" spans="1:11" x14ac:dyDescent="0.3">
      <c r="A66" s="246" t="s">
        <v>378</v>
      </c>
      <c r="B66" s="503"/>
      <c r="C66" s="504"/>
      <c r="D66" s="335"/>
      <c r="E66" s="335"/>
      <c r="F66" s="335"/>
      <c r="H66" s="267"/>
      <c r="I66" s="83"/>
    </row>
    <row r="67" spans="1:11" x14ac:dyDescent="0.3">
      <c r="A67" s="246" t="s">
        <v>379</v>
      </c>
      <c r="B67" s="503"/>
      <c r="C67" s="504"/>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4"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Paramos likutis etapo investicijų finansavimui: 0 Eur</v>
      </c>
      <c r="I74" s="84"/>
      <c r="J74" s="84">
        <f>IF(
    OR(
        $C$12 =
            Konstantos!$A$91,
        $C$12 = Konstantos!$A$93
    ),
    SUMIFS(
        $F$1:$F61,
        $B$1:$B61, "Paramos išmokėjimas*"
    ) + $C$14 -
        SUMIFS(
            $E$1:$E74,
            $B$1:$B74, "Paramos lėšos"
        ),
    IF(
        $C$12 =
            Konstantos!$A$92,
        $F69,
        "-"
    )
)</f>
        <v>0</v>
      </c>
      <c r="K74" s="86"/>
    </row>
    <row r="75" spans="1:11" ht="14.4" thickBot="1" x14ac:dyDescent="0.35">
      <c r="A75" s="243"/>
      <c r="B75" s="241" t="s">
        <v>70</v>
      </c>
      <c r="C75" s="242"/>
      <c r="D75" s="242"/>
      <c r="E75" s="383">
        <f>SUM(E71:E74)</f>
        <v>0</v>
      </c>
      <c r="F75" s="242"/>
      <c r="H75" s="267"/>
      <c r="I75" s="83"/>
    </row>
    <row r="76" spans="1:11" ht="14.4"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503"/>
      <c r="C77" s="504"/>
      <c r="D77" s="335"/>
      <c r="E77" s="335"/>
      <c r="F77" s="335"/>
      <c r="H77" s="267"/>
      <c r="I77" s="83"/>
    </row>
    <row r="78" spans="1:11" x14ac:dyDescent="0.3">
      <c r="A78" s="246" t="s">
        <v>382</v>
      </c>
      <c r="B78" s="503"/>
      <c r="C78" s="504"/>
      <c r="D78" s="335"/>
      <c r="E78" s="335"/>
      <c r="F78" s="335"/>
      <c r="H78" s="267"/>
      <c r="I78" s="83"/>
    </row>
    <row r="79" spans="1:11" x14ac:dyDescent="0.3">
      <c r="A79" s="246" t="s">
        <v>383</v>
      </c>
      <c r="B79" s="503"/>
      <c r="C79" s="504"/>
      <c r="D79" s="335"/>
      <c r="E79" s="335"/>
      <c r="F79" s="335"/>
      <c r="H79" s="267"/>
      <c r="I79" s="83"/>
    </row>
    <row r="80" spans="1:11" x14ac:dyDescent="0.3">
      <c r="A80" s="246" t="s">
        <v>384</v>
      </c>
      <c r="B80" s="503"/>
      <c r="C80" s="504"/>
      <c r="D80" s="335"/>
      <c r="E80" s="335"/>
      <c r="F80" s="335"/>
      <c r="H80" s="267"/>
      <c r="I80" s="83"/>
    </row>
    <row r="81" spans="1:11" x14ac:dyDescent="0.3">
      <c r="A81" s="246" t="s">
        <v>385</v>
      </c>
      <c r="B81" s="503"/>
      <c r="C81" s="504"/>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4"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Paramos likutis etapo investicijų finansavimui: 0 Eur</v>
      </c>
      <c r="I88" s="84"/>
      <c r="J88" s="84">
        <f>IF(
    OR(
        $C$12 =
            Konstantos!$A$91,
        $C$12 = Konstantos!$A$93
    ),
    SUMIFS(
        $F$1:$F75,
        $B$1:$B75, "Paramos išmokėjimas*"
    ) + $C$14 -
        SUMIFS(
            $E$1:$E88,
            $B$1:$B88, "Paramos lėšos"
        ),
    IF(
        $C$12 =
            Konstantos!$A$92,
        $F83,
        "-"
    )
)</f>
        <v>0</v>
      </c>
      <c r="K88" s="86"/>
    </row>
    <row r="89" spans="1:11" ht="14.4" thickBot="1" x14ac:dyDescent="0.35">
      <c r="A89" s="243"/>
      <c r="B89" s="241" t="s">
        <v>70</v>
      </c>
      <c r="C89" s="242"/>
      <c r="D89" s="242"/>
      <c r="E89" s="383">
        <f>SUM(E85:E88)</f>
        <v>0</v>
      </c>
      <c r="F89" s="242"/>
      <c r="H89" s="267"/>
      <c r="I89" s="83"/>
    </row>
    <row r="90" spans="1:11" ht="14.4"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45" t="s">
        <v>20</v>
      </c>
      <c r="C1" s="507" t="s">
        <v>543</v>
      </c>
      <c r="D1" s="507"/>
      <c r="E1" s="507"/>
      <c r="F1" s="507"/>
      <c r="G1" s="507"/>
      <c r="H1" s="507"/>
      <c r="I1" s="507"/>
      <c r="J1" s="507"/>
      <c r="K1" s="507"/>
      <c r="L1" s="507"/>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72" t="s">
        <v>21</v>
      </c>
      <c r="C3" s="491" t="s">
        <v>43</v>
      </c>
      <c r="D3" s="126" t="str">
        <f>IF(AND('1'!$C$22="Verslo pradžia",YEAR('1'!$E$22)=YEAR('1'!$C$11)),"Pradžios metai","Ataskaitiniai metai")</f>
        <v>Ataskaitiniai metai</v>
      </c>
      <c r="E3" s="476" t="s">
        <v>11</v>
      </c>
      <c r="F3" s="477"/>
      <c r="G3" s="477"/>
      <c r="H3" s="477"/>
      <c r="I3" s="477"/>
      <c r="J3" s="477"/>
      <c r="K3" s="477"/>
      <c r="L3" s="477"/>
      <c r="M3" s="25"/>
      <c r="N3" s="267" t="str">
        <f>IF(COUNTIFS($D$2:$L$2,"&gt;0")&gt;0,"Dėmesio! Įsitikinkite, ar tikrai investicijų suma įvesta 5 skyriuje turi būti mažesnė už įsigijimų vertę šiame skyriuje","ok")</f>
        <v>ok</v>
      </c>
    </row>
    <row r="4" spans="1:18" s="26" customFormat="1" ht="12.75" customHeight="1" thickBot="1" x14ac:dyDescent="0.35">
      <c r="A4" s="228"/>
      <c r="B4" s="473"/>
      <c r="C4" s="492"/>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4.4"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4.4"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3">
      <c r="B60" s="210" t="s">
        <v>497</v>
      </c>
      <c r="C60" s="151" t="s">
        <v>301</v>
      </c>
      <c r="D60" s="152"/>
      <c r="E60" s="152"/>
      <c r="F60" s="152"/>
      <c r="G60" s="152"/>
      <c r="H60" s="152"/>
      <c r="I60" s="152"/>
      <c r="J60" s="152"/>
      <c r="K60" s="152"/>
      <c r="L60" s="152"/>
      <c r="M60" s="16"/>
      <c r="N60" s="300"/>
    </row>
    <row r="61" spans="2:14" ht="13.35"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4.4"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33" t="s">
        <v>33</v>
      </c>
      <c r="B1" s="505" t="s">
        <v>303</v>
      </c>
      <c r="C1" s="505"/>
      <c r="D1" s="505"/>
      <c r="E1" s="505"/>
      <c r="F1" s="505"/>
      <c r="G1" s="505"/>
      <c r="H1" s="505"/>
      <c r="I1" s="505"/>
      <c r="J1" s="505"/>
      <c r="K1" s="505"/>
      <c r="L1" s="6"/>
      <c r="M1" s="299" t="s">
        <v>224</v>
      </c>
    </row>
    <row r="2" spans="1:13" ht="5.0999999999999996" customHeight="1" x14ac:dyDescent="0.3">
      <c r="M2" s="300"/>
    </row>
    <row r="3" spans="1:13" ht="22.8" x14ac:dyDescent="0.3">
      <c r="A3" s="491" t="s">
        <v>21</v>
      </c>
      <c r="B3" s="491" t="s">
        <v>22</v>
      </c>
      <c r="C3" s="126" t="str">
        <f>IF(AND('1'!$C$22="Verslo pradžia",YEAR('1'!$E$22)=YEAR('1'!$C$11)),"Pradžios metai","Ataskaitiniai metai")</f>
        <v>Ataskaitiniai metai</v>
      </c>
      <c r="D3" s="476" t="s">
        <v>11</v>
      </c>
      <c r="E3" s="477"/>
      <c r="F3" s="477"/>
      <c r="G3" s="477"/>
      <c r="H3" s="477"/>
      <c r="I3" s="477"/>
      <c r="J3" s="477"/>
      <c r="K3" s="477"/>
      <c r="M3" s="300"/>
    </row>
    <row r="4" spans="1:13" ht="14.4" thickBot="1" x14ac:dyDescent="0.35">
      <c r="A4" s="492"/>
      <c r="B4" s="492"/>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6" thickTop="1" x14ac:dyDescent="0.3">
      <c r="A5" s="153" t="s">
        <v>302</v>
      </c>
      <c r="B5" s="154" t="s">
        <v>23</v>
      </c>
      <c r="C5" s="155"/>
      <c r="D5" s="155"/>
      <c r="E5" s="155"/>
      <c r="F5" s="155"/>
      <c r="G5" s="155"/>
      <c r="H5" s="155"/>
      <c r="I5" s="155"/>
      <c r="J5" s="155"/>
      <c r="K5" s="155"/>
      <c r="L5" s="19"/>
      <c r="M5" s="300"/>
    </row>
    <row r="6" spans="1:13" s="20" customFormat="1" ht="12"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3">
      <c r="A7" s="21" t="s">
        <v>508</v>
      </c>
      <c r="B7" s="337"/>
      <c r="C7" s="338"/>
      <c r="D7" s="329"/>
      <c r="E7" s="329"/>
      <c r="F7" s="329"/>
      <c r="G7" s="329"/>
      <c r="H7" s="329"/>
      <c r="I7" s="329"/>
      <c r="J7" s="329"/>
      <c r="K7" s="329"/>
      <c r="L7" s="19"/>
      <c r="M7" s="300"/>
    </row>
    <row r="8" spans="1:13" s="20" customFormat="1" ht="12" x14ac:dyDescent="0.3">
      <c r="A8" s="21" t="s">
        <v>509</v>
      </c>
      <c r="B8" s="337"/>
      <c r="C8" s="338"/>
      <c r="D8" s="329"/>
      <c r="E8" s="329"/>
      <c r="F8" s="329"/>
      <c r="G8" s="329"/>
      <c r="H8" s="329"/>
      <c r="I8" s="329"/>
      <c r="J8" s="329"/>
      <c r="K8" s="329"/>
      <c r="L8" s="19"/>
      <c r="M8" s="300"/>
    </row>
    <row r="9" spans="1:13" s="20" customFormat="1" ht="12" x14ac:dyDescent="0.3">
      <c r="A9" s="21" t="s">
        <v>510</v>
      </c>
      <c r="B9" s="337"/>
      <c r="C9" s="338"/>
      <c r="D9" s="329"/>
      <c r="E9" s="329"/>
      <c r="F9" s="329"/>
      <c r="G9" s="329"/>
      <c r="H9" s="329"/>
      <c r="I9" s="329"/>
      <c r="J9" s="329"/>
      <c r="K9" s="329"/>
      <c r="L9" s="19"/>
      <c r="M9" s="300"/>
    </row>
    <row r="10" spans="1:13" s="20" customFormat="1" ht="12" x14ac:dyDescent="0.3">
      <c r="A10" s="21" t="s">
        <v>511</v>
      </c>
      <c r="B10" s="337"/>
      <c r="C10" s="338"/>
      <c r="D10" s="329"/>
      <c r="E10" s="329"/>
      <c r="F10" s="329"/>
      <c r="G10" s="329"/>
      <c r="H10" s="329"/>
      <c r="I10" s="329"/>
      <c r="J10" s="329"/>
      <c r="K10" s="329"/>
      <c r="L10" s="19"/>
      <c r="M10" s="300"/>
    </row>
    <row r="11" spans="1:13" s="20" customFormat="1" ht="12" x14ac:dyDescent="0.3">
      <c r="A11" s="21" t="s">
        <v>512</v>
      </c>
      <c r="B11" s="337"/>
      <c r="C11" s="338"/>
      <c r="D11" s="329"/>
      <c r="E11" s="329"/>
      <c r="F11" s="329"/>
      <c r="G11" s="329"/>
      <c r="H11" s="329"/>
      <c r="I11" s="329"/>
      <c r="J11" s="329"/>
      <c r="K11" s="329"/>
      <c r="L11" s="19"/>
      <c r="M11" s="300"/>
    </row>
    <row r="12" spans="1:13" s="20" customFormat="1" ht="24"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3">
      <c r="A13" s="21" t="s">
        <v>514</v>
      </c>
      <c r="B13" s="22" t="s">
        <v>26</v>
      </c>
      <c r="C13" s="339"/>
      <c r="D13" s="339"/>
      <c r="E13" s="339"/>
      <c r="F13" s="339"/>
      <c r="G13" s="339"/>
      <c r="H13" s="339"/>
      <c r="I13" s="339"/>
      <c r="J13" s="339"/>
      <c r="K13" s="339"/>
      <c r="L13" s="19"/>
      <c r="M13" s="267"/>
    </row>
    <row r="14" spans="1:13" s="20" customFormat="1" ht="12.6"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6" thickTop="1" x14ac:dyDescent="0.3">
      <c r="A15" s="153" t="s">
        <v>516</v>
      </c>
      <c r="B15" s="156" t="s">
        <v>28</v>
      </c>
      <c r="C15" s="157"/>
      <c r="D15" s="157"/>
      <c r="E15" s="157"/>
      <c r="F15" s="157"/>
      <c r="G15" s="157"/>
      <c r="H15" s="157"/>
      <c r="I15" s="157"/>
      <c r="J15" s="157"/>
      <c r="K15" s="157"/>
      <c r="L15" s="19"/>
      <c r="M15" s="300"/>
    </row>
    <row r="16" spans="1:13" s="20" customFormat="1" ht="12" x14ac:dyDescent="0.3">
      <c r="A16" s="21" t="s">
        <v>517</v>
      </c>
      <c r="B16" s="22" t="s">
        <v>24</v>
      </c>
      <c r="C16" s="329"/>
      <c r="D16" s="329"/>
      <c r="E16" s="329"/>
      <c r="F16" s="329"/>
      <c r="G16" s="329"/>
      <c r="H16" s="329"/>
      <c r="I16" s="329"/>
      <c r="J16" s="329"/>
      <c r="K16" s="329"/>
      <c r="L16" s="19"/>
      <c r="M16" s="267" t="s">
        <v>333</v>
      </c>
    </row>
    <row r="17" spans="1:26" s="20" customFormat="1" ht="12" x14ac:dyDescent="0.3">
      <c r="A17" s="21" t="s">
        <v>518</v>
      </c>
      <c r="B17" s="337"/>
      <c r="C17" s="329"/>
      <c r="D17" s="329"/>
      <c r="E17" s="329"/>
      <c r="F17" s="329"/>
      <c r="G17" s="329"/>
      <c r="H17" s="329"/>
      <c r="I17" s="329"/>
      <c r="J17" s="329"/>
      <c r="K17" s="329"/>
      <c r="L17" s="19"/>
      <c r="M17" s="300"/>
    </row>
    <row r="18" spans="1:26" s="20" customFormat="1" ht="12" x14ac:dyDescent="0.3">
      <c r="A18" s="21" t="s">
        <v>519</v>
      </c>
      <c r="B18" s="337"/>
      <c r="C18" s="329"/>
      <c r="D18" s="329"/>
      <c r="E18" s="329"/>
      <c r="F18" s="329"/>
      <c r="G18" s="329"/>
      <c r="H18" s="329"/>
      <c r="I18" s="329"/>
      <c r="J18" s="329"/>
      <c r="K18" s="329"/>
      <c r="L18" s="19"/>
      <c r="M18" s="300"/>
    </row>
    <row r="19" spans="1:26" s="20" customFormat="1" ht="12" x14ac:dyDescent="0.3">
      <c r="A19" s="21" t="s">
        <v>520</v>
      </c>
      <c r="B19" s="337"/>
      <c r="C19" s="329"/>
      <c r="D19" s="329"/>
      <c r="E19" s="329"/>
      <c r="F19" s="329"/>
      <c r="G19" s="329"/>
      <c r="H19" s="329"/>
      <c r="I19" s="329"/>
      <c r="J19" s="329"/>
      <c r="K19" s="329"/>
      <c r="L19" s="19"/>
      <c r="M19" s="300"/>
    </row>
    <row r="20" spans="1:26" s="20" customFormat="1" ht="12" x14ac:dyDescent="0.3">
      <c r="A20" s="21" t="s">
        <v>521</v>
      </c>
      <c r="B20" s="337"/>
      <c r="C20" s="340"/>
      <c r="D20" s="340"/>
      <c r="E20" s="340"/>
      <c r="F20" s="340"/>
      <c r="G20" s="340"/>
      <c r="H20" s="340"/>
      <c r="I20" s="340"/>
      <c r="J20" s="340"/>
      <c r="K20" s="340"/>
      <c r="L20" s="19"/>
      <c r="M20" s="300"/>
    </row>
    <row r="21" spans="1:26" s="20" customFormat="1" ht="12.6"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3">
      <c r="A22" s="153" t="s">
        <v>523</v>
      </c>
      <c r="B22" s="156" t="s">
        <v>30</v>
      </c>
      <c r="C22" s="157"/>
      <c r="D22" s="157"/>
      <c r="E22" s="157"/>
      <c r="F22" s="157"/>
      <c r="G22" s="157"/>
      <c r="H22" s="157"/>
      <c r="I22" s="157"/>
      <c r="J22" s="157"/>
      <c r="K22" s="157"/>
      <c r="L22" s="19"/>
      <c r="M22" s="300"/>
    </row>
    <row r="23" spans="1:26" s="20" customFormat="1" ht="24" x14ac:dyDescent="0.3">
      <c r="A23" s="21" t="s">
        <v>524</v>
      </c>
      <c r="B23" s="22" t="s">
        <v>31</v>
      </c>
      <c r="C23" s="329"/>
      <c r="D23" s="329"/>
      <c r="E23" s="329"/>
      <c r="F23" s="329"/>
      <c r="G23" s="329"/>
      <c r="H23" s="329"/>
      <c r="I23" s="329"/>
      <c r="J23" s="329"/>
      <c r="K23" s="329"/>
      <c r="L23" s="19"/>
      <c r="M23" s="300"/>
    </row>
    <row r="24" spans="1:26" s="20" customFormat="1" ht="12" x14ac:dyDescent="0.3">
      <c r="A24" s="21" t="s">
        <v>525</v>
      </c>
      <c r="B24" s="22" t="s">
        <v>24</v>
      </c>
      <c r="C24" s="329"/>
      <c r="D24" s="329"/>
      <c r="E24" s="329"/>
      <c r="F24" s="329"/>
      <c r="G24" s="329"/>
      <c r="H24" s="329"/>
      <c r="I24" s="329"/>
      <c r="J24" s="329"/>
      <c r="K24" s="329"/>
      <c r="L24" s="19"/>
      <c r="M24" s="267" t="s">
        <v>334</v>
      </c>
    </row>
    <row r="25" spans="1:26" s="20" customFormat="1" ht="12" x14ac:dyDescent="0.3">
      <c r="A25" s="21" t="s">
        <v>526</v>
      </c>
      <c r="B25" s="337"/>
      <c r="C25" s="329"/>
      <c r="D25" s="329"/>
      <c r="E25" s="329"/>
      <c r="F25" s="329"/>
      <c r="G25" s="329"/>
      <c r="H25" s="329"/>
      <c r="I25" s="329"/>
      <c r="J25" s="329"/>
      <c r="K25" s="329"/>
      <c r="L25" s="19"/>
      <c r="M25" s="300"/>
      <c r="Z25" s="23"/>
    </row>
    <row r="26" spans="1:26" s="20" customFormat="1" ht="12" x14ac:dyDescent="0.3">
      <c r="A26" s="21" t="s">
        <v>527</v>
      </c>
      <c r="B26" s="337"/>
      <c r="C26" s="329"/>
      <c r="D26" s="329"/>
      <c r="E26" s="329"/>
      <c r="F26" s="329"/>
      <c r="G26" s="329"/>
      <c r="H26" s="329"/>
      <c r="I26" s="329"/>
      <c r="J26" s="329"/>
      <c r="K26" s="329"/>
      <c r="L26" s="19"/>
      <c r="M26" s="300"/>
    </row>
    <row r="27" spans="1:26" s="20" customFormat="1" ht="12" x14ac:dyDescent="0.3">
      <c r="A27" s="21" t="s">
        <v>528</v>
      </c>
      <c r="B27" s="337"/>
      <c r="C27" s="329"/>
      <c r="D27" s="329"/>
      <c r="E27" s="329"/>
      <c r="F27" s="329"/>
      <c r="G27" s="329"/>
      <c r="H27" s="329"/>
      <c r="I27" s="329"/>
      <c r="J27" s="329"/>
      <c r="K27" s="329"/>
      <c r="L27" s="19"/>
      <c r="M27" s="300"/>
    </row>
    <row r="28" spans="1:26" s="20" customFormat="1" ht="12"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4"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6640625" defaultRowHeight="13.8"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08" t="s">
        <v>310</v>
      </c>
      <c r="D1" s="508"/>
      <c r="E1" s="508"/>
      <c r="F1" s="508"/>
      <c r="G1" s="508"/>
      <c r="H1" s="508"/>
      <c r="I1" s="508"/>
      <c r="J1" s="508"/>
      <c r="K1" s="508"/>
      <c r="L1" s="508"/>
      <c r="M1" s="508"/>
      <c r="N1" s="508"/>
      <c r="O1" s="508"/>
      <c r="P1" s="508"/>
      <c r="R1" s="305" t="s">
        <v>224</v>
      </c>
    </row>
    <row r="2" spans="1:18" s="3" customFormat="1" ht="12"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09" t="s">
        <v>34</v>
      </c>
      <c r="C4" s="511" t="s">
        <v>74</v>
      </c>
      <c r="D4" s="511"/>
      <c r="E4" s="515" t="s">
        <v>315</v>
      </c>
      <c r="F4" s="516"/>
      <c r="G4" s="516"/>
      <c r="H4" s="516"/>
      <c r="I4" s="516"/>
      <c r="J4" s="516"/>
      <c r="K4" s="517"/>
      <c r="L4" s="511" t="s">
        <v>316</v>
      </c>
      <c r="M4" s="513" t="s">
        <v>317</v>
      </c>
      <c r="N4" s="513" t="s">
        <v>318</v>
      </c>
      <c r="O4" s="513" t="s">
        <v>75</v>
      </c>
      <c r="P4" s="159" t="s">
        <v>314</v>
      </c>
      <c r="R4" s="300"/>
    </row>
    <row r="5" spans="1:18" s="3" customFormat="1" ht="14.4" thickBot="1" x14ac:dyDescent="0.35">
      <c r="A5" s="226"/>
      <c r="B5" s="510"/>
      <c r="C5" s="512"/>
      <c r="D5" s="512"/>
      <c r="E5" s="518"/>
      <c r="F5" s="519"/>
      <c r="G5" s="519"/>
      <c r="H5" s="519"/>
      <c r="I5" s="519"/>
      <c r="J5" s="519"/>
      <c r="K5" s="520"/>
      <c r="L5" s="512"/>
      <c r="M5" s="514"/>
      <c r="N5" s="514"/>
      <c r="O5" s="514"/>
      <c r="P5" s="371">
        <f>DATE(D15,12,31)</f>
        <v>693962</v>
      </c>
      <c r="R5" s="300"/>
    </row>
    <row r="6" spans="1:18" s="3" customFormat="1" ht="14.4" thickTop="1" x14ac:dyDescent="0.3">
      <c r="B6" s="38" t="s">
        <v>304</v>
      </c>
      <c r="C6" s="521"/>
      <c r="D6" s="521"/>
      <c r="E6" s="526"/>
      <c r="F6" s="527"/>
      <c r="G6" s="527"/>
      <c r="H6" s="527"/>
      <c r="I6" s="527"/>
      <c r="J6" s="527"/>
      <c r="K6" s="528"/>
      <c r="L6" s="341"/>
      <c r="M6" s="341"/>
      <c r="N6" s="342"/>
      <c r="O6" s="343"/>
      <c r="P6" s="342"/>
      <c r="R6" s="300"/>
    </row>
    <row r="7" spans="1:18" s="3" customFormat="1" x14ac:dyDescent="0.3">
      <c r="B7" s="39" t="s">
        <v>305</v>
      </c>
      <c r="C7" s="522"/>
      <c r="D7" s="522"/>
      <c r="E7" s="523"/>
      <c r="F7" s="524"/>
      <c r="G7" s="524"/>
      <c r="H7" s="524"/>
      <c r="I7" s="524"/>
      <c r="J7" s="524"/>
      <c r="K7" s="525"/>
      <c r="L7" s="344"/>
      <c r="M7" s="344"/>
      <c r="N7" s="345"/>
      <c r="O7" s="332"/>
      <c r="P7" s="346"/>
      <c r="R7" s="300"/>
    </row>
    <row r="8" spans="1:18" s="3" customFormat="1" x14ac:dyDescent="0.3">
      <c r="B8" s="39" t="s">
        <v>306</v>
      </c>
      <c r="C8" s="522"/>
      <c r="D8" s="522"/>
      <c r="E8" s="523"/>
      <c r="F8" s="524"/>
      <c r="G8" s="524"/>
      <c r="H8" s="524"/>
      <c r="I8" s="524"/>
      <c r="J8" s="524"/>
      <c r="K8" s="525"/>
      <c r="L8" s="344"/>
      <c r="M8" s="344"/>
      <c r="N8" s="345"/>
      <c r="O8" s="332"/>
      <c r="P8" s="346"/>
      <c r="R8" s="300"/>
    </row>
    <row r="9" spans="1:18" s="3" customFormat="1" x14ac:dyDescent="0.3">
      <c r="B9" s="39" t="s">
        <v>307</v>
      </c>
      <c r="C9" s="522"/>
      <c r="D9" s="522"/>
      <c r="E9" s="523"/>
      <c r="F9" s="524"/>
      <c r="G9" s="524"/>
      <c r="H9" s="524"/>
      <c r="I9" s="524"/>
      <c r="J9" s="524"/>
      <c r="K9" s="525"/>
      <c r="L9" s="344"/>
      <c r="M9" s="344"/>
      <c r="N9" s="345"/>
      <c r="O9" s="332"/>
      <c r="P9" s="346"/>
      <c r="R9" s="300"/>
    </row>
    <row r="10" spans="1:18" s="3" customFormat="1" ht="15" customHeight="1" thickBot="1" x14ac:dyDescent="0.35">
      <c r="A10" s="106"/>
      <c r="B10" s="105" t="s">
        <v>308</v>
      </c>
      <c r="C10" s="532"/>
      <c r="D10" s="532"/>
      <c r="E10" s="533"/>
      <c r="F10" s="534"/>
      <c r="G10" s="534"/>
      <c r="H10" s="534"/>
      <c r="I10" s="534"/>
      <c r="J10" s="534"/>
      <c r="K10" s="535"/>
      <c r="L10" s="347"/>
      <c r="M10" s="347"/>
      <c r="N10" s="348"/>
      <c r="O10" s="349"/>
      <c r="P10" s="350"/>
      <c r="R10" s="300"/>
    </row>
    <row r="11" spans="1:18" s="3" customFormat="1" ht="15.6" customHeight="1" thickTop="1" thickBot="1" x14ac:dyDescent="0.35">
      <c r="A11" s="106"/>
      <c r="B11" s="536" t="s">
        <v>36</v>
      </c>
      <c r="C11" s="537"/>
      <c r="D11" s="537"/>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4.4" thickTop="1" x14ac:dyDescent="0.3">
      <c r="R12" s="300"/>
    </row>
    <row r="13" spans="1:18" s="7" customFormat="1" x14ac:dyDescent="0.3">
      <c r="A13" s="113"/>
      <c r="B13" s="412" t="s">
        <v>798</v>
      </c>
      <c r="C13" s="542" t="s">
        <v>311</v>
      </c>
      <c r="D13" s="543"/>
      <c r="E13" s="543"/>
      <c r="F13" s="543"/>
      <c r="G13" s="543"/>
      <c r="H13" s="543"/>
      <c r="I13" s="543"/>
      <c r="J13" s="543"/>
      <c r="K13" s="543"/>
      <c r="L13" s="544"/>
      <c r="N13" s="267" t="s">
        <v>324</v>
      </c>
    </row>
    <row r="14" spans="1:18" ht="22.8" x14ac:dyDescent="0.3">
      <c r="A14" s="217"/>
      <c r="B14" s="538" t="s">
        <v>34</v>
      </c>
      <c r="C14" s="538" t="s">
        <v>76</v>
      </c>
      <c r="D14" s="129" t="str">
        <f>IF(AND('1'!$C$22="Verslo pradžia",YEAR('1'!$E$22)=YEAR('1'!$C$11)),"Pradžios metai","Ataskaitiniai metai")</f>
        <v>Ataskaitiniai metai</v>
      </c>
      <c r="E14" s="476" t="s">
        <v>11</v>
      </c>
      <c r="F14" s="477"/>
      <c r="G14" s="477"/>
      <c r="H14" s="477"/>
      <c r="I14" s="477"/>
      <c r="J14" s="477"/>
      <c r="K14" s="477"/>
      <c r="L14" s="541"/>
      <c r="N14" s="300"/>
    </row>
    <row r="15" spans="1:18" ht="14.4" thickBot="1" x14ac:dyDescent="0.35">
      <c r="A15" s="218"/>
      <c r="B15" s="538"/>
      <c r="C15" s="538"/>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4.4"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39" t="s">
        <v>870</v>
      </c>
      <c r="O17" s="539"/>
      <c r="P17" s="539"/>
    </row>
    <row r="18" spans="1:18" ht="21.75"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40" t="s">
        <v>869</v>
      </c>
      <c r="O18" s="540"/>
      <c r="P18" s="540"/>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4.4" thickBot="1" x14ac:dyDescent="0.35">
      <c r="A22" s="109"/>
      <c r="B22" s="21" t="s">
        <v>787</v>
      </c>
      <c r="C22" s="21" t="s">
        <v>81</v>
      </c>
      <c r="D22" s="351"/>
      <c r="E22" s="351"/>
      <c r="F22" s="351"/>
      <c r="G22" s="351"/>
      <c r="H22" s="351"/>
      <c r="I22" s="351"/>
      <c r="J22" s="351"/>
      <c r="K22" s="351"/>
      <c r="L22" s="351"/>
      <c r="N22" s="300"/>
    </row>
    <row r="23" spans="1:18" ht="1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5">
      <c r="B24" s="21" t="s">
        <v>784</v>
      </c>
      <c r="C24" s="415" t="s">
        <v>794</v>
      </c>
      <c r="D24" s="351"/>
      <c r="E24" s="351"/>
      <c r="F24" s="351"/>
      <c r="G24" s="351"/>
      <c r="H24" s="351"/>
      <c r="I24" s="351"/>
      <c r="J24" s="351"/>
      <c r="K24" s="351"/>
      <c r="L24" s="351"/>
      <c r="N24" s="529" t="s">
        <v>868</v>
      </c>
      <c r="O24" s="529"/>
      <c r="P24" s="529"/>
    </row>
    <row r="25" spans="1:18" ht="14.4"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 customHeight="1" x14ac:dyDescent="0.3">
      <c r="A27" s="113"/>
      <c r="B27" s="161" t="s">
        <v>799</v>
      </c>
      <c r="C27" s="158" t="s">
        <v>329</v>
      </c>
      <c r="D27" s="158"/>
      <c r="E27" s="158"/>
      <c r="F27" s="158"/>
      <c r="G27" s="158"/>
      <c r="H27" s="158"/>
      <c r="I27" s="158"/>
      <c r="J27" s="162"/>
      <c r="K27" s="162"/>
      <c r="L27" s="162"/>
      <c r="N27" s="267" t="s">
        <v>325</v>
      </c>
    </row>
    <row r="28" spans="1:18" ht="22.8" x14ac:dyDescent="0.3">
      <c r="A28" s="220"/>
      <c r="B28" s="530" t="s">
        <v>34</v>
      </c>
      <c r="C28" s="530" t="s">
        <v>76</v>
      </c>
      <c r="D28" s="126" t="str">
        <f>IF(AND('1'!$C$22="Verslo pradžia",YEAR('1'!$E$22)=YEAR('1'!$C$11)),"Pradžios metai","Ataskaitiniai metai")</f>
        <v>Ataskaitiniai metai</v>
      </c>
      <c r="E28" s="170" t="s">
        <v>11</v>
      </c>
      <c r="F28" s="411"/>
      <c r="G28" s="411"/>
      <c r="H28" s="411"/>
      <c r="I28" s="411"/>
      <c r="J28" s="411"/>
      <c r="K28" s="411"/>
      <c r="L28" s="411"/>
      <c r="N28" s="300"/>
    </row>
    <row r="29" spans="1:18" ht="14.4" thickBot="1" x14ac:dyDescent="0.35">
      <c r="A29" s="109"/>
      <c r="B29" s="531"/>
      <c r="C29" s="531"/>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6"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4.4" thickBot="1" x14ac:dyDescent="0.35">
      <c r="A32" s="109"/>
      <c r="B32" s="114" t="s">
        <v>782</v>
      </c>
      <c r="C32" s="110" t="s">
        <v>85</v>
      </c>
      <c r="D32" s="352"/>
      <c r="E32" s="352"/>
      <c r="F32" s="352"/>
      <c r="G32" s="352"/>
      <c r="H32" s="352"/>
      <c r="I32" s="352"/>
      <c r="J32" s="352"/>
      <c r="K32" s="352"/>
      <c r="L32" s="352"/>
      <c r="N32" s="300"/>
    </row>
    <row r="33" spans="1:17" ht="25.2"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29" t="s">
        <v>867</v>
      </c>
      <c r="O34" s="529"/>
      <c r="P34" s="529"/>
      <c r="Q34" s="529"/>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N34:Q34"/>
    <mergeCell ref="B28:B29"/>
    <mergeCell ref="C28:C29"/>
    <mergeCell ref="C10:D10"/>
    <mergeCell ref="E10:K10"/>
    <mergeCell ref="B11:D11"/>
    <mergeCell ref="B14:B15"/>
    <mergeCell ref="C14:C15"/>
    <mergeCell ref="N17:P17"/>
    <mergeCell ref="N18:P18"/>
    <mergeCell ref="N24:P24"/>
    <mergeCell ref="E14:L14"/>
    <mergeCell ref="C13:L13"/>
    <mergeCell ref="C6:D6"/>
    <mergeCell ref="C7:D7"/>
    <mergeCell ref="C8:D8"/>
    <mergeCell ref="C9:D9"/>
    <mergeCell ref="E9:K9"/>
    <mergeCell ref="E6:K6"/>
    <mergeCell ref="E7:K7"/>
    <mergeCell ref="E8:K8"/>
    <mergeCell ref="C1:P1"/>
    <mergeCell ref="B4:B5"/>
    <mergeCell ref="C4:D5"/>
    <mergeCell ref="L4:L5"/>
    <mergeCell ref="M4:M5"/>
    <mergeCell ref="N4:N5"/>
    <mergeCell ref="O4:O5"/>
    <mergeCell ref="E4:K5"/>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7" activePane="bottomRight" state="frozen"/>
      <selection activeCell="B14" sqref="B14:L14"/>
      <selection pane="topRight" activeCell="B14" sqref="B14:L14"/>
      <selection pane="bottomLeft" activeCell="B14" sqref="B14:L14"/>
      <selection pane="bottomRight" activeCell="D52" sqref="D52"/>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8" x14ac:dyDescent="0.3">
      <c r="B5" s="545" t="s">
        <v>21</v>
      </c>
      <c r="C5" s="491" t="s">
        <v>43</v>
      </c>
      <c r="D5" s="126" t="str">
        <f>IF(AND('1'!$C$22="Verslo pradžia",YEAR('1'!$E$22)=YEAR('1'!$C$11)),"Pradžios metai","Ataskaitiniai metai")</f>
        <v>Ataskaitiniai metai</v>
      </c>
      <c r="E5" s="476" t="s">
        <v>11</v>
      </c>
      <c r="F5" s="477"/>
      <c r="G5" s="477"/>
      <c r="H5" s="477"/>
      <c r="I5" s="477"/>
      <c r="J5" s="477"/>
      <c r="K5" s="477"/>
      <c r="L5" s="477"/>
      <c r="M5" s="46"/>
      <c r="N5" s="309"/>
    </row>
    <row r="6" spans="2:14" ht="14.4" thickBot="1" x14ac:dyDescent="0.35">
      <c r="B6" s="546"/>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8"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4.4" thickTop="1" x14ac:dyDescent="0.3">
      <c r="B32" s="40"/>
      <c r="C32" s="40"/>
      <c r="D32" s="414"/>
      <c r="E32" s="414"/>
      <c r="F32" s="414"/>
      <c r="G32" s="414"/>
      <c r="H32" s="414"/>
      <c r="I32" s="414"/>
      <c r="J32" s="414"/>
      <c r="K32" s="414"/>
      <c r="L32" s="414"/>
      <c r="M32" s="47"/>
      <c r="N32" s="309"/>
    </row>
    <row r="33" spans="2:14" ht="22.8"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3">
      <c r="B44" s="48" t="s">
        <v>570</v>
      </c>
      <c r="C44" s="18" t="s">
        <v>773</v>
      </c>
      <c r="D44" s="346"/>
      <c r="E44" s="346"/>
      <c r="F44" s="346"/>
      <c r="G44" s="346"/>
      <c r="H44" s="346"/>
      <c r="I44" s="346"/>
      <c r="J44" s="346"/>
      <c r="K44" s="346"/>
      <c r="L44" s="346"/>
      <c r="M44" s="47"/>
      <c r="N44" s="267"/>
    </row>
    <row r="45" spans="2:14" ht="24"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ht="22.8"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34.200000000000003" x14ac:dyDescent="0.3">
      <c r="B60" s="127" t="s">
        <v>122</v>
      </c>
      <c r="C60" s="128" t="s">
        <v>123</v>
      </c>
      <c r="D60" s="356"/>
      <c r="E60" s="356"/>
      <c r="F60" s="356"/>
      <c r="G60" s="356"/>
      <c r="H60" s="356"/>
      <c r="I60" s="356"/>
      <c r="J60" s="356"/>
      <c r="K60" s="356"/>
      <c r="L60" s="356"/>
      <c r="N60" s="310"/>
    </row>
    <row r="61" spans="2:14" s="51" customFormat="1" ht="23.2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8" x14ac:dyDescent="0.3">
      <c r="B5" s="545" t="s">
        <v>21</v>
      </c>
      <c r="C5" s="491" t="s">
        <v>43</v>
      </c>
      <c r="D5" s="126" t="str">
        <f>IF(AND('1'!$C$22="Verslo pradžia",YEAR('1'!$E$22)=YEAR('1'!$C$11)),"Pradžios metai","Ataskaitiniai metai")</f>
        <v>Ataskaitiniai metai</v>
      </c>
      <c r="E5" s="476" t="s">
        <v>11</v>
      </c>
      <c r="F5" s="477"/>
      <c r="G5" s="477"/>
      <c r="H5" s="477"/>
      <c r="I5" s="477"/>
      <c r="J5" s="477"/>
      <c r="K5" s="477"/>
      <c r="L5" s="477"/>
      <c r="N5" s="309"/>
    </row>
    <row r="6" spans="2:14" ht="14.4" thickBot="1" x14ac:dyDescent="0.35">
      <c r="B6" s="546"/>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6" x14ac:dyDescent="0.3">
      <c r="B12" s="261" t="s">
        <v>633</v>
      </c>
      <c r="C12" s="56" t="s">
        <v>774</v>
      </c>
      <c r="D12" s="351"/>
      <c r="E12" s="351"/>
      <c r="F12" s="351"/>
      <c r="G12" s="351"/>
      <c r="H12" s="351"/>
      <c r="I12" s="351"/>
      <c r="J12" s="351"/>
      <c r="K12" s="351"/>
      <c r="L12" s="351"/>
      <c r="M12" s="55"/>
      <c r="N12" s="309"/>
    </row>
    <row r="13" spans="2:14" ht="24"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5" customHeight="1" x14ac:dyDescent="0.3">
      <c r="B30" s="21" t="s">
        <v>449</v>
      </c>
      <c r="C30" s="13" t="s">
        <v>323</v>
      </c>
      <c r="D30" s="548"/>
      <c r="E30" s="549"/>
      <c r="F30" s="549"/>
      <c r="G30" s="549"/>
      <c r="H30" s="549"/>
      <c r="I30" s="549"/>
      <c r="J30" s="549"/>
      <c r="K30" s="549"/>
      <c r="L30" s="549"/>
      <c r="N30" s="312" t="s">
        <v>874</v>
      </c>
    </row>
    <row r="32" spans="2:14" x14ac:dyDescent="0.3">
      <c r="B32" s="134"/>
      <c r="C32" s="262" t="s">
        <v>894</v>
      </c>
      <c r="D32" s="134"/>
      <c r="E32" s="134"/>
      <c r="F32" s="134"/>
      <c r="G32" s="134"/>
      <c r="H32" s="134"/>
      <c r="I32" s="134"/>
      <c r="J32" s="134"/>
      <c r="K32" s="134"/>
      <c r="L32" s="134"/>
      <c r="N32" s="309"/>
    </row>
    <row r="33" spans="2:14" ht="15" customHeight="1" x14ac:dyDescent="0.3">
      <c r="B33" s="550" t="s">
        <v>926</v>
      </c>
      <c r="C33" s="550"/>
      <c r="D33" s="550"/>
      <c r="E33" s="550"/>
      <c r="F33" s="550"/>
      <c r="G33" s="550"/>
      <c r="H33" s="550"/>
      <c r="I33" s="550"/>
      <c r="J33" s="550"/>
      <c r="K33" s="550"/>
      <c r="L33" s="550"/>
      <c r="N33" s="547" t="s">
        <v>895</v>
      </c>
    </row>
    <row r="34" spans="2:14" ht="23.25" customHeight="1" x14ac:dyDescent="0.3">
      <c r="B34" s="550"/>
      <c r="C34" s="550"/>
      <c r="D34" s="550"/>
      <c r="E34" s="550"/>
      <c r="F34" s="550"/>
      <c r="G34" s="550"/>
      <c r="H34" s="550"/>
      <c r="I34" s="550"/>
      <c r="J34" s="550"/>
      <c r="K34" s="550"/>
      <c r="L34" s="550"/>
      <c r="N34" s="547"/>
    </row>
    <row r="35" spans="2:14" x14ac:dyDescent="0.3">
      <c r="B35" s="550"/>
      <c r="C35" s="550"/>
      <c r="D35" s="550"/>
      <c r="E35" s="550"/>
      <c r="F35" s="550"/>
      <c r="G35" s="550"/>
      <c r="H35" s="550"/>
      <c r="I35" s="550"/>
      <c r="J35" s="550"/>
      <c r="K35" s="550"/>
      <c r="L35" s="550"/>
      <c r="N35" s="547"/>
    </row>
    <row r="36" spans="2:14" x14ac:dyDescent="0.3">
      <c r="B36" s="550"/>
      <c r="C36" s="550"/>
      <c r="D36" s="550"/>
      <c r="E36" s="550"/>
      <c r="F36" s="550"/>
      <c r="G36" s="550"/>
      <c r="H36" s="550"/>
      <c r="I36" s="550"/>
      <c r="J36" s="550"/>
      <c r="K36" s="550"/>
      <c r="L36" s="550"/>
      <c r="N36" s="547"/>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7"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8" x14ac:dyDescent="0.3">
      <c r="B5" s="491" t="s">
        <v>21</v>
      </c>
      <c r="C5" s="491" t="s">
        <v>43</v>
      </c>
      <c r="D5" s="126" t="str">
        <f>IF(AND('1'!$C$22="Verslo pradžia",YEAR('1'!$E$22)=YEAR('1'!$C$11)),"Pradžios metai","Ataskaitiniai metai")</f>
        <v>Ataskaitiniai metai</v>
      </c>
      <c r="E5" s="476" t="s">
        <v>11</v>
      </c>
      <c r="F5" s="477"/>
      <c r="G5" s="477"/>
      <c r="H5" s="477"/>
      <c r="I5" s="477"/>
      <c r="J5" s="477"/>
      <c r="K5" s="477"/>
      <c r="L5" s="477"/>
    </row>
    <row r="6" spans="1:14" ht="14.4" thickBot="1" x14ac:dyDescent="0.35">
      <c r="B6" s="492"/>
      <c r="C6" s="492"/>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4.4"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4"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ht="2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3">
      <c r="A39" s="11"/>
      <c r="B39" s="196" t="s">
        <v>726</v>
      </c>
      <c r="C39" s="18" t="s">
        <v>777</v>
      </c>
      <c r="D39" s="351"/>
      <c r="E39" s="351"/>
      <c r="F39" s="351"/>
      <c r="G39" s="351"/>
      <c r="H39" s="351"/>
      <c r="I39" s="351"/>
      <c r="J39" s="351"/>
      <c r="K39" s="351"/>
      <c r="L39" s="351"/>
    </row>
    <row r="40" spans="1:14" ht="24"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3">
      <c r="A46" s="11"/>
      <c r="B46" s="196" t="s">
        <v>401</v>
      </c>
      <c r="C46" s="18" t="s">
        <v>153</v>
      </c>
      <c r="D46" s="351"/>
      <c r="E46" s="87"/>
      <c r="F46" s="87"/>
      <c r="G46" s="87"/>
      <c r="H46" s="87"/>
      <c r="I46" s="87"/>
      <c r="J46" s="87"/>
      <c r="K46" s="87"/>
      <c r="L46" s="87"/>
      <c r="N46" s="309" t="s">
        <v>442</v>
      </c>
    </row>
    <row r="47" spans="1:14" ht="2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8"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tabSelected="1"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3" t="s">
        <v>5</v>
      </c>
      <c r="C1" s="553"/>
      <c r="D1" s="553"/>
      <c r="E1" s="553"/>
      <c r="F1" s="553"/>
      <c r="G1" s="553"/>
      <c r="H1" s="553"/>
      <c r="I1" s="553"/>
      <c r="J1" s="553"/>
      <c r="K1" s="553"/>
      <c r="L1" s="553"/>
      <c r="M1" s="163"/>
      <c r="N1" s="163"/>
      <c r="O1" s="313" t="s">
        <v>224</v>
      </c>
      <c r="P1" s="3"/>
    </row>
    <row r="2" spans="1:16" x14ac:dyDescent="0.3">
      <c r="O2" s="314" t="s">
        <v>910</v>
      </c>
      <c r="P2" s="3"/>
    </row>
    <row r="3" spans="1:16" ht="39.6" x14ac:dyDescent="0.3">
      <c r="A3" s="530" t="s">
        <v>21</v>
      </c>
      <c r="B3" s="554" t="s">
        <v>76</v>
      </c>
      <c r="C3" s="405" t="s">
        <v>157</v>
      </c>
      <c r="D3" s="126" t="str">
        <f>IF(AND('1'!$C$22="Verslo pradžia",YEAR('1'!$E$22)=YEAR('1'!$C$11)),"Pradžios metai","Ataskaitiniai metai")</f>
        <v>Ataskaitiniai metai</v>
      </c>
      <c r="E3" s="556" t="s">
        <v>880</v>
      </c>
      <c r="F3" s="557"/>
      <c r="G3" s="557"/>
      <c r="H3" s="557"/>
      <c r="I3" s="557"/>
      <c r="J3" s="557"/>
      <c r="K3" s="557"/>
      <c r="L3" s="558"/>
      <c r="M3" s="4"/>
      <c r="N3" s="315"/>
      <c r="O3" s="3"/>
      <c r="P3" s="3"/>
    </row>
    <row r="4" spans="1:16" ht="15" customHeight="1" thickBot="1" x14ac:dyDescent="0.35">
      <c r="A4" s="531"/>
      <c r="B4" s="555"/>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4.4"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4" customHeight="1" x14ac:dyDescent="0.3">
      <c r="B10" s="552" t="s">
        <v>553</v>
      </c>
      <c r="C10" s="552"/>
      <c r="D10" s="552"/>
      <c r="E10" s="552"/>
      <c r="F10" s="552"/>
      <c r="G10" s="552"/>
      <c r="H10" s="552"/>
      <c r="I10" s="552"/>
      <c r="J10" s="552"/>
      <c r="K10" s="552"/>
      <c r="L10" s="552"/>
      <c r="M10" s="2"/>
      <c r="N10" s="2"/>
      <c r="P10" s="315"/>
    </row>
    <row r="11" spans="1:16" ht="185.25" customHeight="1" x14ac:dyDescent="0.3">
      <c r="B11" s="551" t="s">
        <v>549</v>
      </c>
      <c r="C11" s="551"/>
      <c r="D11" s="551"/>
      <c r="E11" s="551"/>
      <c r="F11" s="551"/>
      <c r="G11" s="551"/>
      <c r="H11" s="551"/>
      <c r="I11" s="551"/>
      <c r="J11" s="551"/>
      <c r="K11" s="551"/>
      <c r="L11" s="551"/>
      <c r="M11" s="1"/>
      <c r="N11" s="1"/>
      <c r="P11" s="315"/>
    </row>
    <row r="12" spans="1:16" ht="67.5" customHeight="1" x14ac:dyDescent="0.3">
      <c r="B12" s="551" t="s">
        <v>550</v>
      </c>
      <c r="C12" s="551"/>
      <c r="D12" s="551"/>
      <c r="E12" s="551"/>
      <c r="F12" s="551"/>
      <c r="G12" s="551"/>
      <c r="H12" s="551"/>
      <c r="I12" s="551"/>
      <c r="J12" s="551"/>
      <c r="K12" s="551"/>
      <c r="L12" s="551"/>
      <c r="M12" s="1"/>
      <c r="N12" s="1"/>
      <c r="P12" s="315"/>
    </row>
    <row r="13" spans="1:16" ht="95.25" customHeight="1" x14ac:dyDescent="0.3">
      <c r="B13" s="551" t="s">
        <v>551</v>
      </c>
      <c r="C13" s="551"/>
      <c r="D13" s="551"/>
      <c r="E13" s="551"/>
      <c r="F13" s="551"/>
      <c r="G13" s="551"/>
      <c r="H13" s="551"/>
      <c r="I13" s="551"/>
      <c r="J13" s="551"/>
      <c r="K13" s="551"/>
      <c r="L13" s="551"/>
      <c r="M13" s="1"/>
      <c r="N13" s="1"/>
      <c r="P13" s="315"/>
    </row>
    <row r="14" spans="1:16" ht="108" customHeight="1" x14ac:dyDescent="0.3">
      <c r="B14" s="551" t="s">
        <v>552</v>
      </c>
      <c r="C14" s="551"/>
      <c r="D14" s="551"/>
      <c r="E14" s="551"/>
      <c r="F14" s="551"/>
      <c r="G14" s="551"/>
      <c r="H14" s="551"/>
      <c r="I14" s="551"/>
      <c r="J14" s="551"/>
      <c r="K14" s="551"/>
      <c r="L14" s="551"/>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137160</xdr:rowOff>
                  </from>
                  <to>
                    <xdr:col>8</xdr:col>
                    <xdr:colOff>68580</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4.4" x14ac:dyDescent="0.3"/>
  <cols>
    <col min="1" max="1" width="50" style="274" customWidth="1"/>
  </cols>
  <sheetData>
    <row r="1" spans="1:10" s="60" customFormat="1" x14ac:dyDescent="0.3">
      <c r="A1" s="273" t="s">
        <v>163</v>
      </c>
    </row>
    <row r="2" spans="1:10" s="60" customFormat="1" x14ac:dyDescent="0.3">
      <c r="A2" s="274" t="s">
        <v>164</v>
      </c>
    </row>
    <row r="3" spans="1:10" s="60" customFormat="1" ht="80.25" customHeight="1" x14ac:dyDescent="0.3">
      <c r="A3" s="275" t="s">
        <v>904</v>
      </c>
    </row>
    <row r="4" spans="1:10" ht="51" x14ac:dyDescent="0.3">
      <c r="A4" s="275" t="s">
        <v>896</v>
      </c>
      <c r="J4" s="272"/>
    </row>
    <row r="5" spans="1:10" ht="49.5" customHeight="1" x14ac:dyDescent="0.3">
      <c r="A5" s="275" t="s">
        <v>897</v>
      </c>
    </row>
    <row r="6" spans="1:10" ht="48.75" customHeight="1" x14ac:dyDescent="0.3">
      <c r="A6" s="275" t="s">
        <v>898</v>
      </c>
    </row>
    <row r="7" spans="1:10" ht="40.799999999999997" x14ac:dyDescent="0.3">
      <c r="A7" s="275" t="s">
        <v>899</v>
      </c>
    </row>
    <row r="8" spans="1:10" ht="20.399999999999999" x14ac:dyDescent="0.3">
      <c r="A8" s="275" t="s">
        <v>901</v>
      </c>
    </row>
    <row r="9" spans="1:10" ht="30.6" x14ac:dyDescent="0.3">
      <c r="A9" s="275" t="s">
        <v>903</v>
      </c>
    </row>
    <row r="10" spans="1:10" ht="81.599999999999994"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 customHeight="1" x14ac:dyDescent="0.3">
      <c r="A25" s="274" t="s">
        <v>907</v>
      </c>
    </row>
    <row r="26" spans="1:1" ht="14.7" customHeight="1" x14ac:dyDescent="0.3">
      <c r="A26" s="274" t="s">
        <v>908</v>
      </c>
    </row>
    <row r="27" spans="1:1" ht="14.7" customHeight="1" x14ac:dyDescent="0.3">
      <c r="A27" s="274" t="s">
        <v>909</v>
      </c>
    </row>
    <row r="29" spans="1:1" x14ac:dyDescent="0.3">
      <c r="A29" s="273" t="s">
        <v>171</v>
      </c>
    </row>
    <row r="30" spans="1:1" x14ac:dyDescent="0.3">
      <c r="A30" s="274" t="s">
        <v>164</v>
      </c>
    </row>
    <row r="31" spans="1:1" s="60" customFormat="1" ht="14.7" customHeight="1" x14ac:dyDescent="0.3">
      <c r="A31" s="274" t="s">
        <v>216</v>
      </c>
    </row>
    <row r="32" spans="1:1" s="60" customFormat="1" ht="14.7" customHeight="1" x14ac:dyDescent="0.3">
      <c r="A32" s="274" t="s">
        <v>215</v>
      </c>
    </row>
    <row r="33" spans="1:2" s="60" customFormat="1" ht="14.7" customHeight="1" x14ac:dyDescent="0.3">
      <c r="A33" s="274" t="s">
        <v>214</v>
      </c>
    </row>
    <row r="34" spans="1:2" s="60" customFormat="1" ht="14.7" customHeight="1" x14ac:dyDescent="0.3">
      <c r="A34" s="274" t="s">
        <v>213</v>
      </c>
    </row>
    <row r="35" spans="1:2" s="60" customFormat="1" ht="14.7" customHeight="1" x14ac:dyDescent="0.3">
      <c r="A35" s="274" t="s">
        <v>212</v>
      </c>
    </row>
    <row r="36" spans="1:2" s="60" customFormat="1" ht="14.7" customHeight="1" x14ac:dyDescent="0.3">
      <c r="A36" s="274" t="s">
        <v>211</v>
      </c>
    </row>
    <row r="37" spans="1:2" s="60" customFormat="1" ht="14.7"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 customHeight="1" x14ac:dyDescent="0.3">
      <c r="A41" s="274" t="s">
        <v>209</v>
      </c>
    </row>
    <row r="42" spans="1:2" ht="14.7" customHeight="1" x14ac:dyDescent="0.3">
      <c r="A42" s="274" t="s">
        <v>208</v>
      </c>
    </row>
    <row r="43" spans="1:2" ht="14.7" customHeight="1" x14ac:dyDescent="0.3">
      <c r="A43" s="274" t="s">
        <v>207</v>
      </c>
    </row>
    <row r="44" spans="1:2" ht="14.7" customHeight="1" x14ac:dyDescent="0.3">
      <c r="A44" s="274" t="s">
        <v>206</v>
      </c>
    </row>
    <row r="45" spans="1:2" ht="14.7" customHeight="1" x14ac:dyDescent="0.3">
      <c r="A45" s="274" t="s">
        <v>205</v>
      </c>
    </row>
    <row r="46" spans="1:2" ht="14.7" customHeight="1" x14ac:dyDescent="0.3">
      <c r="A46" s="274" t="s">
        <v>204</v>
      </c>
    </row>
    <row r="48" spans="1:2" s="60" customFormat="1" x14ac:dyDescent="0.3">
      <c r="A48" s="273" t="s">
        <v>203</v>
      </c>
    </row>
    <row r="49" spans="1:1" x14ac:dyDescent="0.3">
      <c r="A49" s="274" t="s">
        <v>164</v>
      </c>
    </row>
    <row r="50" spans="1:1" ht="14.7" customHeight="1" x14ac:dyDescent="0.3">
      <c r="A50" s="274" t="s">
        <v>202</v>
      </c>
    </row>
    <row r="51" spans="1:1" ht="14.7" customHeight="1" x14ac:dyDescent="0.3">
      <c r="A51" s="274" t="s">
        <v>201</v>
      </c>
    </row>
    <row r="53" spans="1:1" s="60" customFormat="1" x14ac:dyDescent="0.3">
      <c r="A53" s="273" t="s">
        <v>200</v>
      </c>
    </row>
    <row r="54" spans="1:1" x14ac:dyDescent="0.3">
      <c r="A54" s="274" t="s">
        <v>164</v>
      </c>
    </row>
    <row r="55" spans="1:1" ht="14.7" customHeight="1" x14ac:dyDescent="0.3">
      <c r="A55" s="274" t="s">
        <v>199</v>
      </c>
    </row>
    <row r="56" spans="1:1" ht="14.7" customHeight="1" x14ac:dyDescent="0.3">
      <c r="A56" s="274" t="s">
        <v>198</v>
      </c>
    </row>
    <row r="57" spans="1:1" ht="14.7" customHeight="1" x14ac:dyDescent="0.3">
      <c r="A57" s="274" t="s">
        <v>197</v>
      </c>
    </row>
    <row r="60" spans="1:1" s="60" customFormat="1" x14ac:dyDescent="0.3">
      <c r="A60" s="273" t="s">
        <v>196</v>
      </c>
    </row>
    <row r="61" spans="1:1" x14ac:dyDescent="0.3">
      <c r="A61" s="274" t="s">
        <v>164</v>
      </c>
    </row>
    <row r="62" spans="1:1" ht="14.7" customHeight="1" x14ac:dyDescent="0.3">
      <c r="A62" s="274" t="s">
        <v>195</v>
      </c>
    </row>
    <row r="63" spans="1:1" ht="14.7" customHeight="1" x14ac:dyDescent="0.3">
      <c r="A63" s="274" t="s">
        <v>194</v>
      </c>
    </row>
    <row r="66" spans="1:1" s="60" customFormat="1" x14ac:dyDescent="0.3">
      <c r="A66" s="273" t="s">
        <v>193</v>
      </c>
    </row>
    <row r="67" spans="1:1" x14ac:dyDescent="0.3">
      <c r="A67" s="274" t="s">
        <v>164</v>
      </c>
    </row>
    <row r="68" spans="1:1" ht="14.7" customHeight="1" x14ac:dyDescent="0.3">
      <c r="A68" s="274" t="s">
        <v>192</v>
      </c>
    </row>
    <row r="69" spans="1:1" ht="14.7" customHeight="1" x14ac:dyDescent="0.3">
      <c r="A69" s="274" t="s">
        <v>191</v>
      </c>
    </row>
    <row r="71" spans="1:1" s="60" customFormat="1" x14ac:dyDescent="0.3">
      <c r="A71" s="273" t="s">
        <v>190</v>
      </c>
    </row>
    <row r="72" spans="1:1" x14ac:dyDescent="0.3">
      <c r="A72" s="274" t="s">
        <v>164</v>
      </c>
    </row>
    <row r="73" spans="1:1" ht="14.7" customHeight="1" x14ac:dyDescent="0.3">
      <c r="A73" s="274" t="s">
        <v>189</v>
      </c>
    </row>
    <row r="74" spans="1:1" ht="14.7"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
      </c>
      <c r="B91">
        <f>_xlfn.XLOOKUP(ParamosIšmokėjimoBūdai[[#This Row],[Būdas]],Lentelė5[Naudojami paramos išmokėjimo būdai],Lentelė5[Pasirinkti])</f>
        <v>0</v>
      </c>
      <c r="C91" t="s">
        <v>274</v>
      </c>
    </row>
    <row r="92" spans="1:3" x14ac:dyDescent="0.3">
      <c r="A92" s="274" t="s">
        <v>275</v>
      </c>
      <c r="B92" s="81">
        <f>_xlfn.XLOOKUP(ParamosIšmokėjimoBūdai[[#This Row],[Būdas]],Lentelė5[Naudojami paramos išmokėjimo būdai],Lentelė5[Pasirinkti])</f>
        <v>0</v>
      </c>
      <c r="C92" t="s">
        <v>275</v>
      </c>
    </row>
    <row r="93" spans="1:3" x14ac:dyDescent="0.3">
      <c r="A93" s="274" t="s">
        <v>265</v>
      </c>
      <c r="B93">
        <f>_xlfn.XLOOKUP(ParamosIšmokėjimoBūdai[[#This Row],[Būdas]],Lentelė5[Naudojami paramos išmokėjimo būdai],Lentelė5[Pasirinkti])</f>
        <v>0</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2" x14ac:dyDescent="0.3">
      <c r="A100" s="274" t="s">
        <v>299</v>
      </c>
    </row>
    <row r="101" spans="1:1" ht="16.2"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28.8" x14ac:dyDescent="0.3">
      <c r="A6" s="259" t="s">
        <v>21</v>
      </c>
      <c r="B6" s="259" t="s">
        <v>593</v>
      </c>
      <c r="C6" s="259" t="s">
        <v>594</v>
      </c>
      <c r="D6" s="259" t="s">
        <v>592</v>
      </c>
      <c r="E6" s="259" t="s">
        <v>595</v>
      </c>
    </row>
    <row r="7" spans="1:5" ht="72"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28.8"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10" zoomScale="92" zoomScaleNormal="120" workbookViewId="0">
      <selection activeCell="C32" sqref="C32"/>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34" t="s">
        <v>925</v>
      </c>
      <c r="C3" s="435"/>
    </row>
    <row r="4" spans="2:5" x14ac:dyDescent="0.3">
      <c r="B4" s="60" t="s">
        <v>229</v>
      </c>
    </row>
    <row r="5" spans="2:5" x14ac:dyDescent="0.3">
      <c r="B5" s="60"/>
    </row>
    <row r="6" spans="2:5" ht="57.6" x14ac:dyDescent="0.3">
      <c r="B6" s="71" t="s">
        <v>547</v>
      </c>
      <c r="C6" s="417" t="s">
        <v>928</v>
      </c>
    </row>
    <row r="7" spans="2:5" x14ac:dyDescent="0.3">
      <c r="C7" s="418"/>
    </row>
    <row r="8" spans="2:5" x14ac:dyDescent="0.3">
      <c r="C8" s="419"/>
    </row>
    <row r="9" spans="2:5" x14ac:dyDescent="0.3">
      <c r="B9" s="270" t="s">
        <v>844</v>
      </c>
      <c r="C9" s="420" t="s">
        <v>825</v>
      </c>
    </row>
    <row r="10" spans="2:5" x14ac:dyDescent="0.3">
      <c r="C10" s="418"/>
    </row>
    <row r="11" spans="2:5" x14ac:dyDescent="0.3">
      <c r="C11" s="418"/>
    </row>
    <row r="12" spans="2:5" x14ac:dyDescent="0.3">
      <c r="B12" s="71" t="s">
        <v>344</v>
      </c>
      <c r="C12" s="421">
        <v>46296</v>
      </c>
    </row>
    <row r="13" spans="2:5" x14ac:dyDescent="0.3">
      <c r="B13" s="71" t="s">
        <v>173</v>
      </c>
      <c r="C13" s="422">
        <v>46326</v>
      </c>
    </row>
    <row r="14" spans="2:5" ht="28.8" x14ac:dyDescent="0.3">
      <c r="B14" s="71" t="s">
        <v>226</v>
      </c>
      <c r="C14" s="423">
        <v>36</v>
      </c>
    </row>
    <row r="15" spans="2:5" ht="28.8" x14ac:dyDescent="0.3">
      <c r="B15" s="71" t="s">
        <v>230</v>
      </c>
      <c r="C15" s="423">
        <v>3</v>
      </c>
    </row>
    <row r="16" spans="2:5" x14ac:dyDescent="0.3">
      <c r="B16" s="185" t="s">
        <v>233</v>
      </c>
      <c r="C16" s="424"/>
      <c r="E16" s="62" t="s">
        <v>283</v>
      </c>
    </row>
    <row r="17" spans="2:3" x14ac:dyDescent="0.3">
      <c r="B17" s="71" t="s">
        <v>337</v>
      </c>
      <c r="C17" s="423">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5">
        <v>1.25</v>
      </c>
    </row>
    <row r="22" spans="2:3" x14ac:dyDescent="0.3">
      <c r="B22" s="71" t="s">
        <v>159</v>
      </c>
      <c r="C22" s="425">
        <v>0.65</v>
      </c>
    </row>
    <row r="23" spans="2:3" x14ac:dyDescent="0.3">
      <c r="B23" s="71" t="s">
        <v>160</v>
      </c>
      <c r="C23" s="426">
        <v>0.01</v>
      </c>
    </row>
    <row r="24" spans="2:3" x14ac:dyDescent="0.3">
      <c r="B24" s="71" t="s">
        <v>174</v>
      </c>
      <c r="C24" s="425">
        <v>1</v>
      </c>
    </row>
    <row r="25" spans="2:3" x14ac:dyDescent="0.3">
      <c r="B25" s="186"/>
      <c r="C25" s="184"/>
    </row>
    <row r="26" spans="2:3" x14ac:dyDescent="0.3">
      <c r="B26" s="186"/>
      <c r="C26" s="184"/>
    </row>
    <row r="27" spans="2:3" ht="28.8" x14ac:dyDescent="0.3">
      <c r="B27" s="71" t="s">
        <v>277</v>
      </c>
      <c r="C27" s="427">
        <v>0.4</v>
      </c>
    </row>
    <row r="29" spans="2:3" x14ac:dyDescent="0.3">
      <c r="B29" s="431" t="s">
        <v>834</v>
      </c>
      <c r="C29" s="428" t="s">
        <v>838</v>
      </c>
    </row>
    <row r="30" spans="2:3" x14ac:dyDescent="0.3">
      <c r="B30" s="432" t="s">
        <v>274</v>
      </c>
      <c r="C30" s="429"/>
    </row>
    <row r="31" spans="2:3" x14ac:dyDescent="0.3">
      <c r="B31" s="432" t="s">
        <v>275</v>
      </c>
      <c r="C31" s="429"/>
    </row>
    <row r="32" spans="2:3" x14ac:dyDescent="0.3">
      <c r="B32" s="433" t="s">
        <v>265</v>
      </c>
      <c r="C32" s="430"/>
    </row>
  </sheetData>
  <sheetProtection algorithmName="SHA-512" hashValue="+x3LtbxplIvOsHam9vzojTwkLPZZMdsBla+wsSB7rQ13oxxbiDnkY/Zi3Yf7eHO1tNVFGQ4HOsBW6aB7NN1jYw==" saltValue="2R/nGZiDDF4WikcRCT5xEQ=="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8" x14ac:dyDescent="0.3"/>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4.4" x14ac:dyDescent="0.3">
      <c r="B2" s="436" t="s">
        <v>4</v>
      </c>
      <c r="C2" s="436"/>
      <c r="D2" s="436"/>
    </row>
    <row r="4" spans="2:4" s="233" customFormat="1" ht="26.25" customHeight="1" x14ac:dyDescent="0.3">
      <c r="B4" s="234" t="s">
        <v>21</v>
      </c>
      <c r="C4" s="234" t="s">
        <v>545</v>
      </c>
      <c r="D4" s="234" t="s">
        <v>293</v>
      </c>
    </row>
    <row r="5" spans="2:4" s="233" customFormat="1" ht="14.4" x14ac:dyDescent="0.3">
      <c r="B5" s="235">
        <f>ROW()-ROW(Turinys[[#Headers],[Eil. Nr.]])</f>
        <v>1</v>
      </c>
      <c r="C5" s="235"/>
      <c r="D5" s="236" t="s">
        <v>224</v>
      </c>
    </row>
    <row r="6" spans="2:4" s="233" customFormat="1" ht="14.4" x14ac:dyDescent="0.3">
      <c r="B6" s="235">
        <f>ROW()-ROW(Turinys[[#Headers],[Eil. Nr.]])</f>
        <v>2</v>
      </c>
      <c r="C6" s="235" t="s">
        <v>0</v>
      </c>
      <c r="D6" s="236" t="s">
        <v>580</v>
      </c>
    </row>
    <row r="7" spans="2:4" s="233" customFormat="1" ht="14.4" x14ac:dyDescent="0.3">
      <c r="B7" s="235">
        <f>ROW()-ROW(Turinys[[#Headers],[Eil. Nr.]])</f>
        <v>3</v>
      </c>
      <c r="C7" s="235" t="s">
        <v>6</v>
      </c>
      <c r="D7" s="236" t="s">
        <v>581</v>
      </c>
    </row>
    <row r="8" spans="2:4" s="233" customFormat="1" ht="28.8" x14ac:dyDescent="0.3">
      <c r="B8" s="235">
        <f>ROW()-ROW(Turinys[[#Headers],[Eil. Nr.]])</f>
        <v>4</v>
      </c>
      <c r="C8" s="235" t="s">
        <v>7</v>
      </c>
      <c r="D8" s="236" t="s">
        <v>582</v>
      </c>
    </row>
    <row r="9" spans="2:4" s="233" customFormat="1" ht="14.4" x14ac:dyDescent="0.3">
      <c r="B9" s="235">
        <f>ROW()-ROW(Turinys[[#Headers],[Eil. Nr.]])</f>
        <v>5</v>
      </c>
      <c r="C9" s="235" t="s">
        <v>98</v>
      </c>
      <c r="D9" s="236" t="s">
        <v>583</v>
      </c>
    </row>
    <row r="10" spans="2:4" s="233" customFormat="1" ht="14.4" x14ac:dyDescent="0.3">
      <c r="B10" s="235">
        <f>ROW()-ROW(Turinys[[#Headers],[Eil. Nr.]])</f>
        <v>6</v>
      </c>
      <c r="C10" s="235" t="s">
        <v>8</v>
      </c>
      <c r="D10" s="236" t="s">
        <v>584</v>
      </c>
    </row>
    <row r="11" spans="2:4" s="233" customFormat="1" ht="14.4" x14ac:dyDescent="0.3">
      <c r="B11" s="235">
        <f>ROW()-ROW(Turinys[[#Headers],[Eil. Nr.]])</f>
        <v>7</v>
      </c>
      <c r="C11" s="235" t="s">
        <v>20</v>
      </c>
      <c r="D11" s="236" t="s">
        <v>585</v>
      </c>
    </row>
    <row r="12" spans="2:4" s="233" customFormat="1" ht="14.4" x14ac:dyDescent="0.3">
      <c r="B12" s="235">
        <f>ROW()-ROW(Turinys[[#Headers],[Eil. Nr.]])</f>
        <v>8</v>
      </c>
      <c r="C12" s="235" t="s">
        <v>33</v>
      </c>
      <c r="D12" s="236" t="s">
        <v>586</v>
      </c>
    </row>
    <row r="13" spans="2:4" s="233" customFormat="1" ht="14.4" x14ac:dyDescent="0.3">
      <c r="B13" s="235">
        <f>ROW()-ROW(Turinys[[#Headers],[Eil. Nr.]])</f>
        <v>9</v>
      </c>
      <c r="C13" s="235" t="s">
        <v>35</v>
      </c>
      <c r="D13" s="236" t="s">
        <v>587</v>
      </c>
    </row>
    <row r="14" spans="2:4" s="233" customFormat="1" ht="14.4" x14ac:dyDescent="0.3">
      <c r="B14" s="235">
        <f>ROW()-ROW(Turinys[[#Headers],[Eil. Nr.]])</f>
        <v>10</v>
      </c>
      <c r="C14" s="235" t="s">
        <v>881</v>
      </c>
      <c r="D14" s="236" t="s">
        <v>90</v>
      </c>
    </row>
    <row r="15" spans="2:4" s="233" customFormat="1" ht="14.4" x14ac:dyDescent="0.3">
      <c r="B15" s="235">
        <f>ROW()-ROW(Turinys[[#Headers],[Eil. Nr.]])</f>
        <v>11</v>
      </c>
      <c r="C15" s="235" t="s">
        <v>882</v>
      </c>
      <c r="D15" s="236" t="s">
        <v>124</v>
      </c>
    </row>
    <row r="16" spans="2:4" s="233" customFormat="1" ht="14.4" x14ac:dyDescent="0.3">
      <c r="B16" s="235">
        <f>ROW()-ROW(Turinys[[#Headers],[Eil. Nr.]])</f>
        <v>12</v>
      </c>
      <c r="C16" s="235" t="s">
        <v>883</v>
      </c>
      <c r="D16" s="236" t="s">
        <v>126</v>
      </c>
    </row>
    <row r="17" spans="2:4" s="233" customFormat="1" ht="14.4"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09375" defaultRowHeight="14.4"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 x14ac:dyDescent="0.3">
      <c r="B2" s="279" t="s">
        <v>340</v>
      </c>
      <c r="F2" s="280" t="s">
        <v>911</v>
      </c>
      <c r="G2" s="281" t="s">
        <v>912</v>
      </c>
    </row>
    <row r="3" spans="1:7" ht="36" x14ac:dyDescent="0.3">
      <c r="B3" s="406" t="s">
        <v>924</v>
      </c>
      <c r="C3" s="274" t="s">
        <v>917</v>
      </c>
      <c r="F3" s="282"/>
      <c r="G3" s="283" t="s">
        <v>913</v>
      </c>
    </row>
    <row r="4" spans="1:7" ht="48" x14ac:dyDescent="0.3">
      <c r="B4" s="407" t="s">
        <v>923</v>
      </c>
      <c r="C4" s="277" t="s">
        <v>918</v>
      </c>
      <c r="F4" s="284"/>
      <c r="G4" s="285" t="s">
        <v>914</v>
      </c>
    </row>
    <row r="5" spans="1:7" ht="24" x14ac:dyDescent="0.3">
      <c r="B5" s="408" t="s">
        <v>922</v>
      </c>
      <c r="C5" s="274" t="s">
        <v>919</v>
      </c>
      <c r="F5" s="288"/>
      <c r="G5" s="289" t="s">
        <v>915</v>
      </c>
    </row>
    <row r="6" spans="1:7" ht="24" x14ac:dyDescent="0.3">
      <c r="B6" s="286" t="s">
        <v>431</v>
      </c>
      <c r="D6" s="274" t="s">
        <v>345</v>
      </c>
    </row>
    <row r="7" spans="1:7" ht="28.8" x14ac:dyDescent="0.3">
      <c r="B7" s="287" t="s">
        <v>430</v>
      </c>
      <c r="C7" s="277" t="s">
        <v>920</v>
      </c>
    </row>
    <row r="8" spans="1:7" ht="36" x14ac:dyDescent="0.3">
      <c r="B8" s="290" t="s">
        <v>546</v>
      </c>
      <c r="C8" s="274" t="s">
        <v>921</v>
      </c>
      <c r="D8" s="66" t="s">
        <v>341</v>
      </c>
    </row>
    <row r="9" spans="1:7" ht="36" x14ac:dyDescent="0.3">
      <c r="B9" s="291" t="s">
        <v>548</v>
      </c>
      <c r="C9" s="274" t="s">
        <v>921</v>
      </c>
      <c r="D9" s="274" t="s">
        <v>432</v>
      </c>
    </row>
    <row r="11" spans="1:7" ht="48" x14ac:dyDescent="0.3">
      <c r="A11" s="292"/>
      <c r="B11" s="293" t="s">
        <v>342</v>
      </c>
    </row>
    <row r="12" spans="1:7" ht="36"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zoomScale="84" zoomScaleNormal="130" workbookViewId="0">
      <selection activeCell="C17" sqref="C17"/>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41"/>
      <c r="B2" s="441"/>
      <c r="C2" s="441"/>
      <c r="D2" s="441"/>
      <c r="E2" s="441"/>
      <c r="G2" s="300" t="s">
        <v>877</v>
      </c>
    </row>
    <row r="3" spans="1:11" x14ac:dyDescent="0.3">
      <c r="C3" s="72" t="s">
        <v>225</v>
      </c>
      <c r="D3" s="72"/>
      <c r="G3" s="267"/>
    </row>
    <row r="4" spans="1:11" ht="25.2" customHeight="1" x14ac:dyDescent="0.3">
      <c r="A4" s="444"/>
      <c r="B4" s="444"/>
      <c r="C4" s="444"/>
      <c r="D4" s="444"/>
      <c r="E4" s="444"/>
      <c r="G4" s="267" t="s">
        <v>878</v>
      </c>
    </row>
    <row r="5" spans="1:11" x14ac:dyDescent="0.3">
      <c r="C5" s="72" t="s">
        <v>845</v>
      </c>
      <c r="D5" s="72"/>
      <c r="G5" s="267"/>
    </row>
    <row r="6" spans="1:11" ht="10.199999999999999" customHeight="1" x14ac:dyDescent="0.3">
      <c r="C6" s="72"/>
      <c r="D6" s="72"/>
      <c r="G6" s="267"/>
    </row>
    <row r="7" spans="1:11" ht="47.25" customHeight="1" x14ac:dyDescent="0.3">
      <c r="A7" s="446" t="s">
        <v>876</v>
      </c>
      <c r="B7" s="446"/>
      <c r="C7" s="446"/>
      <c r="D7" s="446"/>
      <c r="E7" s="446"/>
      <c r="G7" s="410"/>
    </row>
    <row r="8" spans="1:11" ht="10.199999999999999" customHeight="1" x14ac:dyDescent="0.3">
      <c r="A8" s="454"/>
      <c r="B8" s="454"/>
      <c r="C8" s="454"/>
      <c r="D8" s="454"/>
      <c r="E8" s="454"/>
      <c r="G8" s="267"/>
    </row>
    <row r="9" spans="1:11" ht="45.6" customHeight="1" x14ac:dyDescent="0.3">
      <c r="A9" s="445" t="str">
        <f>Parametrai!C6</f>
        <v>VERSLO PLANAS, TEIKIAMAS PAGAL MARIJAMPOLĖS VIETOS VEIKLOS GRUPĖS VIETOS PLĖTROS STRATEGIJOS PRIEMONĘ „BENDRUOMENINIS VERSLAS“  Nr. MARI-LEADER-20VVG-07-03</v>
      </c>
      <c r="B9" s="445"/>
      <c r="C9" s="445"/>
      <c r="D9" s="445"/>
      <c r="E9" s="445"/>
      <c r="G9" s="267"/>
    </row>
    <row r="10" spans="1:11" ht="10.199999999999999" customHeight="1" x14ac:dyDescent="0.3">
      <c r="A10" s="59"/>
      <c r="G10" s="267"/>
    </row>
    <row r="11" spans="1:11" s="65" customFormat="1" ht="14.85" customHeight="1" x14ac:dyDescent="0.3">
      <c r="A11" s="59"/>
      <c r="B11" s="63"/>
      <c r="C11" s="319"/>
      <c r="D11" s="63"/>
      <c r="E11" s="63"/>
      <c r="G11" s="88" t="str">
        <f>IF(C11="","Klaida! Įveskite datą.","ok")</f>
        <v>Klaida! Įveskite datą.</v>
      </c>
      <c r="H11" s="62"/>
      <c r="I11" s="62"/>
      <c r="J11" s="62"/>
      <c r="K11" s="62"/>
    </row>
    <row r="12" spans="1:11" s="65" customFormat="1" ht="14.85" customHeight="1" x14ac:dyDescent="0.3">
      <c r="A12" s="63"/>
      <c r="B12" s="63"/>
      <c r="C12" s="69" t="s">
        <v>222</v>
      </c>
      <c r="D12" s="63"/>
      <c r="E12" s="63"/>
      <c r="G12" s="267"/>
      <c r="H12" s="62"/>
      <c r="I12" s="62"/>
      <c r="J12" s="62"/>
      <c r="K12" s="62"/>
    </row>
    <row r="13" spans="1:11" s="65" customFormat="1" ht="15.6" x14ac:dyDescent="0.3">
      <c r="A13" s="59"/>
      <c r="B13" s="63"/>
      <c r="C13" s="320"/>
      <c r="D13" s="63"/>
      <c r="E13" s="63"/>
      <c r="G13" s="267"/>
      <c r="H13" s="62"/>
      <c r="I13" s="62"/>
      <c r="J13" s="62"/>
      <c r="K13" s="62"/>
    </row>
    <row r="14" spans="1:11" ht="15.6" x14ac:dyDescent="0.3">
      <c r="A14" s="59"/>
      <c r="C14" s="70" t="s">
        <v>223</v>
      </c>
      <c r="D14" s="69"/>
      <c r="G14" s="267"/>
    </row>
    <row r="15" spans="1:11" x14ac:dyDescent="0.3">
      <c r="A15" s="121" t="s">
        <v>0</v>
      </c>
      <c r="B15" s="442" t="s">
        <v>161</v>
      </c>
      <c r="C15" s="442"/>
      <c r="D15" s="442"/>
      <c r="E15" s="442"/>
      <c r="G15" s="267"/>
    </row>
    <row r="16" spans="1:11" x14ac:dyDescent="0.3">
      <c r="A16" s="122" t="s">
        <v>1</v>
      </c>
      <c r="B16" s="447" t="s">
        <v>172</v>
      </c>
      <c r="C16" s="447"/>
      <c r="D16" s="447"/>
      <c r="E16" s="447"/>
      <c r="G16" s="267"/>
    </row>
    <row r="17" spans="1:7" ht="24.75" customHeight="1" x14ac:dyDescent="0.3">
      <c r="A17" s="73" t="s">
        <v>2</v>
      </c>
      <c r="B17" s="64" t="s">
        <v>232</v>
      </c>
      <c r="C17" s="363"/>
      <c r="D17" s="448"/>
      <c r="E17" s="449"/>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165</v>
      </c>
      <c r="B18" s="64" t="s">
        <v>231</v>
      </c>
      <c r="C18" s="363"/>
      <c r="D18" s="450"/>
      <c r="E18" s="451"/>
      <c r="G18" s="88"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167</v>
      </c>
      <c r="B19" s="76" t="s">
        <v>227</v>
      </c>
      <c r="C19" s="361" t="str">
        <f>IF(C17=0,"-",IFERROR(IF(DAY(C18) &lt; DAY(C17), 1 + DATEDIF(C17, C18, "M") + (DAY(C18) - DAY(C17) + 1) / DAY(EOMONTH(C17,0)),DATEDIF(C17, C18, "M") + (DAY(C18) - DAY(C17) + 1) / DAY(EOMONTH(C17,0))),"-"))</f>
        <v>-</v>
      </c>
      <c r="D19" s="452"/>
      <c r="E19" s="453"/>
      <c r="G19" s="267"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1" t="s">
        <v>3</v>
      </c>
      <c r="B20" s="443" t="s">
        <v>162</v>
      </c>
      <c r="C20" s="443"/>
      <c r="D20" s="443"/>
      <c r="E20" s="443"/>
      <c r="G20" s="267"/>
    </row>
    <row r="21" spans="1:7" ht="30" customHeight="1" x14ac:dyDescent="0.3">
      <c r="A21" s="71" t="s">
        <v>169</v>
      </c>
      <c r="B21" s="71" t="s">
        <v>905</v>
      </c>
      <c r="C21" s="438" t="s">
        <v>164</v>
      </c>
      <c r="D21" s="439"/>
      <c r="E21" s="440"/>
      <c r="G21" s="267" t="s">
        <v>596</v>
      </c>
    </row>
    <row r="22" spans="1:7" ht="28.8"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 customHeight="1" x14ac:dyDescent="0.3">
      <c r="B25" s="437" t="s">
        <v>902</v>
      </c>
      <c r="C25" s="437"/>
      <c r="D25" s="437"/>
      <c r="E25" s="437"/>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zoomScale="69" zoomScaleNormal="130" workbookViewId="0">
      <selection activeCell="M8" sqref="M8"/>
    </sheetView>
  </sheetViews>
  <sheetFormatPr defaultColWidth="8.88671875" defaultRowHeight="14.4"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1" t="s">
        <v>6</v>
      </c>
      <c r="B1" s="460" t="s">
        <v>542</v>
      </c>
      <c r="C1" s="461"/>
      <c r="D1" s="461"/>
      <c r="E1" s="461"/>
      <c r="F1" s="461"/>
      <c r="G1" s="461"/>
      <c r="H1" s="461"/>
      <c r="I1" s="461"/>
      <c r="J1" s="461"/>
      <c r="K1" s="461"/>
      <c r="M1" s="299" t="s">
        <v>224</v>
      </c>
    </row>
    <row r="2" spans="1:13" s="62" customFormat="1" ht="144" customHeight="1" x14ac:dyDescent="0.3">
      <c r="A2" s="64" t="s">
        <v>181</v>
      </c>
      <c r="B2" s="64" t="s">
        <v>879</v>
      </c>
      <c r="C2" s="455"/>
      <c r="D2" s="455"/>
      <c r="E2" s="455"/>
      <c r="F2" s="455"/>
      <c r="G2" s="455"/>
      <c r="H2" s="455"/>
      <c r="I2" s="455"/>
      <c r="J2" s="455"/>
      <c r="K2" s="455"/>
      <c r="M2" s="302" t="s">
        <v>891</v>
      </c>
    </row>
    <row r="3" spans="1:13" s="62" customFormat="1" ht="43.5" customHeight="1" x14ac:dyDescent="0.3">
      <c r="A3" s="64" t="s">
        <v>182</v>
      </c>
      <c r="B3" s="64" t="s">
        <v>889</v>
      </c>
      <c r="C3" s="482"/>
      <c r="D3" s="483"/>
      <c r="E3" s="483"/>
      <c r="F3" s="483"/>
      <c r="G3" s="483"/>
      <c r="H3" s="483"/>
      <c r="I3" s="483"/>
      <c r="J3" s="483"/>
      <c r="K3" s="484"/>
      <c r="M3" s="302" t="s">
        <v>890</v>
      </c>
    </row>
    <row r="4" spans="1:13" s="62" customFormat="1" ht="174.75" customHeight="1" x14ac:dyDescent="0.3">
      <c r="A4" s="64" t="s">
        <v>888</v>
      </c>
      <c r="B4" s="64" t="s">
        <v>892</v>
      </c>
      <c r="C4" s="455"/>
      <c r="D4" s="455"/>
      <c r="E4" s="455"/>
      <c r="F4" s="455"/>
      <c r="G4" s="455"/>
      <c r="H4" s="455"/>
      <c r="I4" s="455"/>
      <c r="J4" s="455"/>
      <c r="K4" s="455"/>
      <c r="M4" s="303" t="s">
        <v>893</v>
      </c>
    </row>
    <row r="5" spans="1:13" s="62" customFormat="1" ht="9.6" customHeight="1" x14ac:dyDescent="0.3">
      <c r="M5" s="66"/>
    </row>
    <row r="6" spans="1:13" ht="30" customHeight="1" x14ac:dyDescent="0.3">
      <c r="A6" s="121" t="s">
        <v>7</v>
      </c>
      <c r="B6" s="456" t="s">
        <v>544</v>
      </c>
      <c r="C6" s="457"/>
      <c r="D6" s="457"/>
      <c r="E6" s="457"/>
      <c r="F6" s="457"/>
      <c r="G6" s="457"/>
      <c r="H6" s="457"/>
      <c r="I6" s="457"/>
      <c r="J6" s="457"/>
      <c r="K6" s="457"/>
    </row>
    <row r="7" spans="1:13" ht="14.85" customHeight="1" x14ac:dyDescent="0.3">
      <c r="A7" s="121" t="s">
        <v>183</v>
      </c>
      <c r="B7" s="443" t="s">
        <v>249</v>
      </c>
      <c r="C7" s="443"/>
      <c r="D7" s="443"/>
      <c r="E7" s="443"/>
      <c r="F7" s="443"/>
      <c r="G7" s="443"/>
      <c r="H7" s="443"/>
      <c r="I7" s="443"/>
      <c r="J7" s="443"/>
      <c r="K7" s="443"/>
    </row>
    <row r="8" spans="1:13" x14ac:dyDescent="0.3">
      <c r="A8" s="121" t="s">
        <v>221</v>
      </c>
      <c r="B8" s="480" t="s">
        <v>239</v>
      </c>
      <c r="C8" s="480"/>
      <c r="D8" s="480"/>
      <c r="E8" s="480"/>
      <c r="F8" s="480"/>
      <c r="G8" s="480"/>
      <c r="H8" s="480"/>
      <c r="I8" s="480"/>
      <c r="J8" s="480"/>
      <c r="K8" s="480"/>
      <c r="M8" s="269"/>
    </row>
    <row r="9" spans="1:13" ht="63" customHeight="1" x14ac:dyDescent="0.3">
      <c r="A9" s="459" t="s">
        <v>235</v>
      </c>
      <c r="B9" s="459"/>
      <c r="C9" s="459"/>
      <c r="D9" s="459"/>
      <c r="E9" s="459"/>
      <c r="F9" s="459"/>
      <c r="G9" s="459"/>
      <c r="H9" s="459"/>
      <c r="I9" s="459"/>
      <c r="J9" s="459"/>
      <c r="K9" s="459"/>
      <c r="M9" s="269"/>
    </row>
    <row r="10" spans="1:13" ht="30.6" customHeight="1" x14ac:dyDescent="0.3">
      <c r="A10" s="472" t="s">
        <v>21</v>
      </c>
      <c r="B10" s="474" t="s">
        <v>43</v>
      </c>
      <c r="C10" s="126" t="str">
        <f>IF(AND('1'!$C$22="Verslo pradžia",YEAR('1'!$E$22)=YEAR('1'!$C$11)),"Pradžios metai","Ataskaitiniai metai")</f>
        <v>Ataskaitiniai metai</v>
      </c>
      <c r="D10" s="476" t="s">
        <v>11</v>
      </c>
      <c r="E10" s="477"/>
      <c r="F10" s="477"/>
      <c r="G10" s="477"/>
      <c r="H10" s="477"/>
      <c r="I10" s="477"/>
      <c r="J10" s="477"/>
      <c r="K10" s="477"/>
      <c r="M10" s="269"/>
    </row>
    <row r="11" spans="1:13" ht="15" thickBot="1" x14ac:dyDescent="0.35">
      <c r="A11" s="473"/>
      <c r="B11" s="475"/>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 thickTop="1" x14ac:dyDescent="0.3">
      <c r="A12" s="68" t="s">
        <v>250</v>
      </c>
      <c r="B12" s="68" t="s">
        <v>241</v>
      </c>
      <c r="C12" s="321"/>
      <c r="D12" s="321"/>
      <c r="E12" s="321"/>
      <c r="F12" s="321"/>
      <c r="G12" s="321"/>
      <c r="H12" s="321"/>
      <c r="I12" s="321"/>
      <c r="J12" s="321"/>
      <c r="K12" s="321"/>
      <c r="M12" s="269"/>
    </row>
    <row r="13" spans="1:13" ht="28.8" x14ac:dyDescent="0.3">
      <c r="A13" s="64" t="s">
        <v>253</v>
      </c>
      <c r="B13" s="64" t="s">
        <v>240</v>
      </c>
      <c r="C13" s="365" t="str">
        <f>IFERROR(C14/C12,"-")</f>
        <v>-</v>
      </c>
      <c r="D13" s="322"/>
      <c r="E13" s="322"/>
      <c r="F13" s="322"/>
      <c r="G13" s="322"/>
      <c r="H13" s="322"/>
      <c r="I13" s="322"/>
      <c r="J13" s="322"/>
      <c r="K13" s="322"/>
      <c r="M13" s="269"/>
    </row>
    <row r="14" spans="1:13" ht="28.8"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29.4" thickBot="1" x14ac:dyDescent="0.35">
      <c r="A15" s="76" t="s">
        <v>255</v>
      </c>
      <c r="B15" s="76" t="s">
        <v>252</v>
      </c>
      <c r="C15" s="458"/>
      <c r="D15" s="458"/>
      <c r="E15" s="458"/>
      <c r="F15" s="458"/>
      <c r="G15" s="458"/>
      <c r="H15" s="458"/>
      <c r="I15" s="458"/>
      <c r="J15" s="458"/>
      <c r="K15" s="458"/>
      <c r="M15" s="300" t="s">
        <v>251</v>
      </c>
    </row>
    <row r="16" spans="1:13" ht="7.2" customHeight="1" thickTop="1" x14ac:dyDescent="0.3">
      <c r="B16" s="66"/>
      <c r="M16" s="269"/>
    </row>
    <row r="17" spans="1:13" ht="14.85" customHeight="1" x14ac:dyDescent="0.3">
      <c r="A17" s="121" t="s">
        <v>256</v>
      </c>
      <c r="B17" s="480" t="s">
        <v>248</v>
      </c>
      <c r="C17" s="480"/>
      <c r="D17" s="480"/>
      <c r="E17" s="480"/>
      <c r="F17" s="480"/>
      <c r="G17" s="480"/>
      <c r="H17" s="480"/>
      <c r="I17" s="480"/>
      <c r="J17" s="480"/>
      <c r="K17" s="480"/>
      <c r="M17" s="269"/>
    </row>
    <row r="18" spans="1:13" ht="40.950000000000003" customHeight="1" x14ac:dyDescent="0.3">
      <c r="A18" s="471" t="s">
        <v>848</v>
      </c>
      <c r="B18" s="471"/>
      <c r="C18" s="471"/>
      <c r="D18" s="471"/>
      <c r="E18" s="471"/>
      <c r="F18" s="471"/>
      <c r="G18" s="471"/>
      <c r="H18" s="471"/>
      <c r="I18" s="471"/>
      <c r="J18" s="471"/>
      <c r="K18" s="471"/>
      <c r="M18" s="269"/>
    </row>
    <row r="19" spans="1:13" ht="52.2" customHeight="1" thickBot="1" x14ac:dyDescent="0.35">
      <c r="A19" s="123" t="s">
        <v>21</v>
      </c>
      <c r="B19" s="124" t="s">
        <v>238</v>
      </c>
      <c r="C19" s="468" t="s">
        <v>237</v>
      </c>
      <c r="D19" s="468"/>
      <c r="E19" s="468" t="s">
        <v>243</v>
      </c>
      <c r="F19" s="468"/>
      <c r="G19" s="468"/>
      <c r="H19" s="468"/>
      <c r="I19" s="124" t="s">
        <v>247</v>
      </c>
      <c r="J19" s="468" t="s">
        <v>236</v>
      </c>
      <c r="K19" s="468"/>
      <c r="M19" s="269"/>
    </row>
    <row r="20" spans="1:13" ht="24.6" thickTop="1" x14ac:dyDescent="0.3">
      <c r="A20" s="255" t="s">
        <v>257</v>
      </c>
      <c r="B20" s="323"/>
      <c r="C20" s="481" t="s">
        <v>164</v>
      </c>
      <c r="D20" s="481"/>
      <c r="E20" s="469"/>
      <c r="F20" s="469"/>
      <c r="G20" s="469"/>
      <c r="H20" s="469"/>
      <c r="I20" s="326"/>
      <c r="J20" s="478"/>
      <c r="K20" s="479"/>
      <c r="M20" s="269" t="s">
        <v>849</v>
      </c>
    </row>
    <row r="21" spans="1:13" x14ac:dyDescent="0.3">
      <c r="A21" s="255" t="s">
        <v>258</v>
      </c>
      <c r="B21" s="324"/>
      <c r="C21" s="466" t="s">
        <v>164</v>
      </c>
      <c r="D21" s="466"/>
      <c r="E21" s="470"/>
      <c r="F21" s="470"/>
      <c r="G21" s="470"/>
      <c r="H21" s="470"/>
      <c r="I21" s="327"/>
      <c r="J21" s="462"/>
      <c r="K21" s="463"/>
      <c r="M21" s="269"/>
    </row>
    <row r="22" spans="1:13" x14ac:dyDescent="0.3">
      <c r="A22" s="255" t="s">
        <v>259</v>
      </c>
      <c r="B22" s="324"/>
      <c r="C22" s="466" t="s">
        <v>164</v>
      </c>
      <c r="D22" s="466"/>
      <c r="E22" s="470"/>
      <c r="F22" s="470"/>
      <c r="G22" s="470"/>
      <c r="H22" s="470"/>
      <c r="I22" s="327"/>
      <c r="J22" s="462"/>
      <c r="K22" s="463"/>
      <c r="M22" s="269"/>
    </row>
    <row r="23" spans="1:13" x14ac:dyDescent="0.3">
      <c r="A23" s="255" t="s">
        <v>260</v>
      </c>
      <c r="B23" s="324"/>
      <c r="C23" s="466" t="s">
        <v>164</v>
      </c>
      <c r="D23" s="466"/>
      <c r="E23" s="470"/>
      <c r="F23" s="470"/>
      <c r="G23" s="470"/>
      <c r="H23" s="470"/>
      <c r="I23" s="327"/>
      <c r="J23" s="462"/>
      <c r="K23" s="463"/>
      <c r="M23" s="269"/>
    </row>
    <row r="24" spans="1:13" x14ac:dyDescent="0.3">
      <c r="A24" s="255" t="s">
        <v>261</v>
      </c>
      <c r="B24" s="324"/>
      <c r="C24" s="466" t="s">
        <v>164</v>
      </c>
      <c r="D24" s="466"/>
      <c r="E24" s="470"/>
      <c r="F24" s="470"/>
      <c r="G24" s="470"/>
      <c r="H24" s="470"/>
      <c r="I24" s="327"/>
      <c r="J24" s="462"/>
      <c r="K24" s="463"/>
      <c r="M24" s="269"/>
    </row>
    <row r="25" spans="1:13" x14ac:dyDescent="0.3">
      <c r="A25" s="255" t="s">
        <v>262</v>
      </c>
      <c r="B25" s="324"/>
      <c r="C25" s="466" t="s">
        <v>164</v>
      </c>
      <c r="D25" s="466"/>
      <c r="E25" s="470"/>
      <c r="F25" s="470"/>
      <c r="G25" s="470"/>
      <c r="H25" s="470"/>
      <c r="I25" s="327"/>
      <c r="J25" s="462"/>
      <c r="K25" s="463"/>
      <c r="M25" s="269"/>
    </row>
    <row r="26" spans="1:13" ht="15" thickBot="1" x14ac:dyDescent="0.35">
      <c r="A26" s="256" t="s">
        <v>263</v>
      </c>
      <c r="B26" s="325"/>
      <c r="C26" s="467" t="s">
        <v>164</v>
      </c>
      <c r="D26" s="467"/>
      <c r="E26" s="485"/>
      <c r="F26" s="485"/>
      <c r="G26" s="485"/>
      <c r="H26" s="485"/>
      <c r="I26" s="328"/>
      <c r="J26" s="464"/>
      <c r="K26" s="465"/>
      <c r="M26" s="269"/>
    </row>
    <row r="27" spans="1:13" ht="15" thickTop="1" x14ac:dyDescent="0.3">
      <c r="A27" s="66"/>
      <c r="B27" s="66"/>
      <c r="C27" s="66"/>
      <c r="D27" s="66"/>
    </row>
    <row r="28" spans="1:13" x14ac:dyDescent="0.3">
      <c r="A28" s="121" t="s">
        <v>268</v>
      </c>
      <c r="B28" s="460" t="s">
        <v>234</v>
      </c>
      <c r="C28" s="461"/>
      <c r="D28" s="461"/>
      <c r="E28" s="461"/>
      <c r="F28" s="461"/>
      <c r="G28" s="461"/>
      <c r="H28" s="461"/>
      <c r="I28" s="461"/>
      <c r="J28" s="461"/>
      <c r="K28" s="461"/>
    </row>
    <row r="29" spans="1:13" ht="144" customHeight="1" x14ac:dyDescent="0.3">
      <c r="A29" s="64" t="s">
        <v>269</v>
      </c>
      <c r="B29" s="80" t="s">
        <v>272</v>
      </c>
      <c r="C29" s="455"/>
      <c r="D29" s="455"/>
      <c r="E29" s="455"/>
      <c r="F29" s="455"/>
      <c r="G29" s="455"/>
      <c r="H29" s="455"/>
      <c r="I29" s="455"/>
      <c r="J29" s="455"/>
      <c r="K29" s="455"/>
      <c r="M29" s="303" t="s">
        <v>850</v>
      </c>
    </row>
    <row r="30" spans="1:13" ht="144" customHeight="1" x14ac:dyDescent="0.3">
      <c r="A30" s="64" t="s">
        <v>270</v>
      </c>
      <c r="B30" s="80" t="s">
        <v>271</v>
      </c>
      <c r="C30" s="455"/>
      <c r="D30" s="455"/>
      <c r="E30" s="455"/>
      <c r="F30" s="455"/>
      <c r="G30" s="455"/>
      <c r="H30" s="455"/>
      <c r="I30" s="455"/>
      <c r="J30" s="455"/>
      <c r="K30" s="455"/>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K2"/>
    <mergeCell ref="C4:K4"/>
    <mergeCell ref="C3:K3"/>
    <mergeCell ref="E25:H25"/>
    <mergeCell ref="E26:H26"/>
    <mergeCell ref="E19:H19"/>
    <mergeCell ref="C21:D21"/>
    <mergeCell ref="C22:D22"/>
    <mergeCell ref="C23:D23"/>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110" zoomScaleNormal="110" workbookViewId="0">
      <pane xSplit="3" ySplit="5" topLeftCell="D6" activePane="bottomRight" state="frozen"/>
      <selection pane="topRight" activeCell="D1" sqref="D1"/>
      <selection pane="bottomLeft" activeCell="A6" sqref="A6"/>
      <selection pane="bottomRight" activeCell="D82" sqref="D82:L82"/>
    </sheetView>
  </sheetViews>
  <sheetFormatPr defaultColWidth="8.6640625" defaultRowHeight="14.4"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95" t="s">
        <v>224</v>
      </c>
      <c r="O1" s="83" t="s">
        <v>292</v>
      </c>
      <c r="P1" s="83" t="s">
        <v>293</v>
      </c>
      <c r="Q1" s="83">
        <v>1</v>
      </c>
      <c r="R1" s="83">
        <v>2</v>
      </c>
      <c r="S1" s="95">
        <v>3</v>
      </c>
      <c r="T1" s="93"/>
    </row>
    <row r="2" spans="1:20" s="7" customFormat="1" ht="13.8" x14ac:dyDescent="0.3">
      <c r="A2" s="125" t="s">
        <v>98</v>
      </c>
      <c r="B2" s="486" t="s">
        <v>37</v>
      </c>
      <c r="C2" s="486"/>
      <c r="D2" s="486"/>
      <c r="E2" s="486"/>
      <c r="F2" s="486"/>
      <c r="G2" s="486"/>
      <c r="H2" s="486"/>
      <c r="I2" s="486"/>
      <c r="J2" s="486"/>
      <c r="K2" s="486"/>
      <c r="L2" s="486"/>
      <c r="M2" s="6"/>
      <c r="N2" s="296"/>
      <c r="O2" s="82"/>
      <c r="P2" s="83"/>
      <c r="Q2" s="82"/>
      <c r="R2" s="82"/>
      <c r="S2" s="82"/>
      <c r="T2" s="94"/>
    </row>
    <row r="3" spans="1:20" ht="13.8" x14ac:dyDescent="0.3">
      <c r="N3" s="296"/>
      <c r="O3" s="83"/>
      <c r="P3" s="83"/>
      <c r="Q3" s="82"/>
      <c r="R3" s="83"/>
      <c r="S3" s="95"/>
      <c r="T3" s="93"/>
    </row>
    <row r="4" spans="1:20" ht="22.8" x14ac:dyDescent="0.3">
      <c r="A4" s="487" t="s">
        <v>9</v>
      </c>
      <c r="B4" s="488"/>
      <c r="C4" s="491" t="s">
        <v>10</v>
      </c>
      <c r="D4" s="126" t="str">
        <f>IF(AND('1'!$C$22="Verslo pradžia",YEAR('1'!$E$22)=YEAR('1'!$C$11)),"Pradžios metai","Ataskaitiniai metai")</f>
        <v>Ataskaitiniai metai</v>
      </c>
      <c r="E4" s="476" t="s">
        <v>11</v>
      </c>
      <c r="F4" s="477"/>
      <c r="G4" s="477"/>
      <c r="H4" s="477"/>
      <c r="I4" s="477"/>
      <c r="J4" s="477"/>
      <c r="K4" s="477"/>
      <c r="L4" s="477"/>
      <c r="M4" s="12"/>
      <c r="N4" s="296"/>
      <c r="O4" s="83"/>
      <c r="P4" s="83"/>
      <c r="Q4" s="82"/>
      <c r="R4" s="83"/>
      <c r="S4" s="95"/>
      <c r="T4" s="93"/>
    </row>
    <row r="5" spans="1:20" thickBot="1" x14ac:dyDescent="0.35">
      <c r="A5" s="489"/>
      <c r="B5" s="490"/>
      <c r="C5" s="492"/>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3.8"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3.8"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493"/>
      <c r="E10" s="493"/>
      <c r="F10" s="493"/>
      <c r="G10" s="493"/>
      <c r="H10" s="493"/>
      <c r="I10" s="493"/>
      <c r="J10" s="493"/>
      <c r="K10" s="493"/>
      <c r="L10" s="493"/>
      <c r="N10" s="296" t="s">
        <v>851</v>
      </c>
      <c r="O10" s="96">
        <v>1</v>
      </c>
      <c r="P10" s="83">
        <f t="shared" si="5"/>
        <v>4</v>
      </c>
      <c r="Q10" s="83">
        <f>COUNTIFS($O$1:$O10,1)</f>
        <v>2</v>
      </c>
      <c r="R10" s="83" t="str">
        <f t="shared" si="2"/>
        <v/>
      </c>
      <c r="S10" s="83"/>
      <c r="T10" s="93" t="str">
        <f t="shared" si="3"/>
        <v>4.2.</v>
      </c>
    </row>
    <row r="11" spans="1:20" ht="13.8" x14ac:dyDescent="0.3">
      <c r="A11" s="48" t="str">
        <f>CONCATENATE($P11, ".", $Q11, IF($R11&lt;&gt;"", CONCATENATE(".", $R11), ""), ".")</f>
        <v>4.2.1.</v>
      </c>
      <c r="B11" s="98" t="s">
        <v>285</v>
      </c>
      <c r="C11" s="89"/>
      <c r="D11" s="495"/>
      <c r="E11" s="495"/>
      <c r="F11" s="495"/>
      <c r="G11" s="495"/>
      <c r="H11" s="495"/>
      <c r="I11" s="495"/>
      <c r="J11" s="495"/>
      <c r="K11" s="495"/>
      <c r="L11" s="495"/>
      <c r="N11" s="296" t="s">
        <v>852</v>
      </c>
      <c r="O11" s="96">
        <v>2</v>
      </c>
      <c r="P11" s="83">
        <f t="shared" si="5"/>
        <v>4</v>
      </c>
      <c r="Q11" s="83">
        <f>COUNTIFS($O$1:$O11,1)</f>
        <v>2</v>
      </c>
      <c r="R11" s="83">
        <f t="shared" si="2"/>
        <v>1</v>
      </c>
      <c r="S11" s="83"/>
      <c r="T11" s="93" t="str">
        <f t="shared" si="3"/>
        <v>4.2.1.</v>
      </c>
    </row>
    <row r="12" spans="1:20" ht="13.8"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3.8"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3.8"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3.8"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5">
      <c r="A16" s="99" t="str">
        <f t="shared" si="7"/>
        <v>4.2.6.</v>
      </c>
      <c r="B16" s="91" t="s">
        <v>294</v>
      </c>
      <c r="C16" s="92"/>
      <c r="D16" s="494"/>
      <c r="E16" s="494"/>
      <c r="F16" s="494"/>
      <c r="G16" s="494"/>
      <c r="H16" s="494"/>
      <c r="I16" s="494"/>
      <c r="J16" s="494"/>
      <c r="K16" s="494"/>
      <c r="L16" s="494"/>
      <c r="N16" s="296" t="s">
        <v>856</v>
      </c>
      <c r="O16" s="96">
        <v>2</v>
      </c>
      <c r="P16" s="83">
        <f t="shared" si="5"/>
        <v>4</v>
      </c>
      <c r="Q16" s="83">
        <f>COUNTIFS($O$1:$O16,1)</f>
        <v>2</v>
      </c>
      <c r="R16" s="83">
        <f t="shared" si="2"/>
        <v>6</v>
      </c>
      <c r="S16" s="83"/>
      <c r="T16" s="93" t="str">
        <f t="shared" si="3"/>
        <v>4.2.6.</v>
      </c>
    </row>
    <row r="17" spans="1:21" ht="13.8" x14ac:dyDescent="0.3">
      <c r="A17" s="57" t="str">
        <f t="shared" si="7"/>
        <v>4.3.</v>
      </c>
      <c r="B17" s="188" t="s">
        <v>289</v>
      </c>
      <c r="C17" s="90"/>
      <c r="D17" s="498"/>
      <c r="E17" s="496"/>
      <c r="F17" s="496"/>
      <c r="G17" s="496"/>
      <c r="H17" s="496"/>
      <c r="I17" s="496"/>
      <c r="J17" s="496"/>
      <c r="K17" s="496"/>
      <c r="L17" s="496"/>
      <c r="N17" s="296" t="s">
        <v>851</v>
      </c>
      <c r="O17" s="96">
        <v>1</v>
      </c>
      <c r="P17" s="83">
        <f t="shared" ref="P17:P50" si="9">+P16</f>
        <v>4</v>
      </c>
      <c r="Q17" s="83">
        <f>COUNTIFS($O$1:$O17,1)</f>
        <v>3</v>
      </c>
      <c r="R17" s="83" t="str">
        <f t="shared" ref="R17:R48" si="10">IF($O17=$R$1,IF($O17&lt;&gt;$O16, 1, R16+1),"")</f>
        <v/>
      </c>
      <c r="S17" s="83"/>
      <c r="T17" s="93" t="str">
        <f t="shared" si="3"/>
        <v>4.3.</v>
      </c>
    </row>
    <row r="18" spans="1:21" ht="13.8" x14ac:dyDescent="0.3">
      <c r="A18" s="48" t="str">
        <f t="shared" si="7"/>
        <v>4.3.1.</v>
      </c>
      <c r="B18" s="98" t="s">
        <v>285</v>
      </c>
      <c r="C18" s="89"/>
      <c r="D18" s="499"/>
      <c r="E18" s="497"/>
      <c r="F18" s="497"/>
      <c r="G18" s="497"/>
      <c r="H18" s="497"/>
      <c r="I18" s="497"/>
      <c r="J18" s="497"/>
      <c r="K18" s="497"/>
      <c r="L18" s="497"/>
      <c r="N18" s="296" t="s">
        <v>852</v>
      </c>
      <c r="O18" s="96">
        <v>2</v>
      </c>
      <c r="P18" s="83">
        <f t="shared" si="9"/>
        <v>4</v>
      </c>
      <c r="Q18" s="83">
        <f>COUNTIFS($O$1:$O18,1)</f>
        <v>3</v>
      </c>
      <c r="R18" s="83">
        <f t="shared" si="10"/>
        <v>1</v>
      </c>
      <c r="S18" s="83"/>
      <c r="T18" s="93" t="str">
        <f t="shared" si="3"/>
        <v>4.3.1.</v>
      </c>
    </row>
    <row r="19" spans="1:21" ht="13.8"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3.8"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3.8"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3.8"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5">
      <c r="A23" s="101" t="str">
        <f t="shared" si="7"/>
        <v>4.3.6.</v>
      </c>
      <c r="B23" s="102" t="s">
        <v>294</v>
      </c>
      <c r="C23" s="103"/>
      <c r="D23" s="502"/>
      <c r="E23" s="502"/>
      <c r="F23" s="502"/>
      <c r="G23" s="502"/>
      <c r="H23" s="502"/>
      <c r="I23" s="502"/>
      <c r="J23" s="502"/>
      <c r="K23" s="502"/>
      <c r="L23" s="502"/>
      <c r="N23" s="296" t="s">
        <v>856</v>
      </c>
      <c r="O23" s="96">
        <v>2</v>
      </c>
      <c r="P23" s="83">
        <f t="shared" si="9"/>
        <v>4</v>
      </c>
      <c r="Q23" s="83">
        <f>COUNTIFS($O$1:$O23,1)</f>
        <v>3</v>
      </c>
      <c r="R23" s="83">
        <f t="shared" si="10"/>
        <v>6</v>
      </c>
      <c r="S23" s="83"/>
      <c r="T23" s="93" t="str">
        <f t="shared" si="3"/>
        <v>4.3.6.</v>
      </c>
      <c r="U23" s="96"/>
    </row>
    <row r="24" spans="1:21" ht="13.8" x14ac:dyDescent="0.3">
      <c r="A24" s="57" t="str">
        <f t="shared" si="7"/>
        <v>4.4.</v>
      </c>
      <c r="B24" s="188" t="s">
        <v>289</v>
      </c>
      <c r="C24" s="90"/>
      <c r="D24" s="500"/>
      <c r="E24" s="501"/>
      <c r="F24" s="501"/>
      <c r="G24" s="501"/>
      <c r="H24" s="501"/>
      <c r="I24" s="501"/>
      <c r="J24" s="501"/>
      <c r="K24" s="501"/>
      <c r="L24" s="501"/>
      <c r="N24" s="296" t="s">
        <v>851</v>
      </c>
      <c r="O24" s="96">
        <v>1</v>
      </c>
      <c r="P24" s="83">
        <f t="shared" si="9"/>
        <v>4</v>
      </c>
      <c r="Q24" s="83">
        <f>COUNTIFS($O$1:$O24,1)</f>
        <v>4</v>
      </c>
      <c r="R24" s="83" t="str">
        <f t="shared" si="10"/>
        <v/>
      </c>
      <c r="S24" s="83"/>
      <c r="T24" s="93" t="str">
        <f t="shared" si="3"/>
        <v>4.4.</v>
      </c>
      <c r="U24" s="96"/>
    </row>
    <row r="25" spans="1:21" ht="13.8" x14ac:dyDescent="0.3">
      <c r="A25" s="48" t="str">
        <f t="shared" si="7"/>
        <v>4.4.1.</v>
      </c>
      <c r="B25" s="98" t="s">
        <v>285</v>
      </c>
      <c r="C25" s="89"/>
      <c r="D25" s="495"/>
      <c r="E25" s="495"/>
      <c r="F25" s="495"/>
      <c r="G25" s="495"/>
      <c r="H25" s="495"/>
      <c r="I25" s="495"/>
      <c r="J25" s="495"/>
      <c r="K25" s="495"/>
      <c r="L25" s="495"/>
      <c r="N25" s="296" t="s">
        <v>852</v>
      </c>
      <c r="O25" s="96">
        <v>2</v>
      </c>
      <c r="P25" s="83">
        <f t="shared" si="9"/>
        <v>4</v>
      </c>
      <c r="Q25" s="83">
        <f>COUNTIFS($O$1:$O25,1)</f>
        <v>4</v>
      </c>
      <c r="R25" s="83">
        <f t="shared" si="10"/>
        <v>1</v>
      </c>
      <c r="S25" s="83"/>
      <c r="T25" s="93" t="str">
        <f t="shared" si="3"/>
        <v>4.4.1.</v>
      </c>
      <c r="U25" s="96"/>
    </row>
    <row r="26" spans="1:21" ht="13.8"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3.8"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3.8"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3.8"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5">
      <c r="A30" s="99" t="str">
        <f t="shared" si="7"/>
        <v>4.4.6.</v>
      </c>
      <c r="B30" s="102" t="s">
        <v>294</v>
      </c>
      <c r="C30" s="103"/>
      <c r="D30" s="502"/>
      <c r="E30" s="502"/>
      <c r="F30" s="502"/>
      <c r="G30" s="502"/>
      <c r="H30" s="502"/>
      <c r="I30" s="502"/>
      <c r="J30" s="502"/>
      <c r="K30" s="502"/>
      <c r="L30" s="502"/>
      <c r="N30" s="296" t="s">
        <v>856</v>
      </c>
      <c r="O30" s="96">
        <v>2</v>
      </c>
      <c r="P30" s="83">
        <f t="shared" si="9"/>
        <v>4</v>
      </c>
      <c r="Q30" s="83">
        <f>COUNTIFS($O$1:$O30,1)</f>
        <v>4</v>
      </c>
      <c r="R30" s="83">
        <f t="shared" si="10"/>
        <v>6</v>
      </c>
      <c r="S30" s="83"/>
      <c r="T30" s="93" t="str">
        <f t="shared" si="3"/>
        <v>4.4.6.</v>
      </c>
      <c r="U30" s="96"/>
    </row>
    <row r="31" spans="1:21" ht="13.8" x14ac:dyDescent="0.3">
      <c r="A31" s="57" t="str">
        <f t="shared" si="7"/>
        <v>4.5.</v>
      </c>
      <c r="B31" s="188" t="s">
        <v>289</v>
      </c>
      <c r="C31" s="90"/>
      <c r="D31" s="498"/>
      <c r="E31" s="496"/>
      <c r="F31" s="496"/>
      <c r="G31" s="496"/>
      <c r="H31" s="496"/>
      <c r="I31" s="496"/>
      <c r="J31" s="496"/>
      <c r="K31" s="496"/>
      <c r="L31" s="496"/>
      <c r="N31" s="296" t="s">
        <v>851</v>
      </c>
      <c r="O31" s="96">
        <v>1</v>
      </c>
      <c r="P31" s="83">
        <f t="shared" si="9"/>
        <v>4</v>
      </c>
      <c r="Q31" s="83">
        <f>COUNTIFS($O$1:$O31,1)</f>
        <v>5</v>
      </c>
      <c r="R31" s="83" t="str">
        <f t="shared" si="10"/>
        <v/>
      </c>
      <c r="S31" s="83"/>
      <c r="T31" s="93" t="str">
        <f t="shared" si="3"/>
        <v>4.5.</v>
      </c>
      <c r="U31" s="96"/>
    </row>
    <row r="32" spans="1:21" ht="13.8" x14ac:dyDescent="0.3">
      <c r="A32" s="48" t="str">
        <f t="shared" si="7"/>
        <v>4.5.1.</v>
      </c>
      <c r="B32" s="98" t="s">
        <v>285</v>
      </c>
      <c r="C32" s="89"/>
      <c r="D32" s="499"/>
      <c r="E32" s="497"/>
      <c r="F32" s="497"/>
      <c r="G32" s="497"/>
      <c r="H32" s="497"/>
      <c r="I32" s="497"/>
      <c r="J32" s="497"/>
      <c r="K32" s="497"/>
      <c r="L32" s="497"/>
      <c r="N32" s="296" t="s">
        <v>852</v>
      </c>
      <c r="O32" s="96">
        <v>2</v>
      </c>
      <c r="P32" s="83">
        <f t="shared" si="9"/>
        <v>4</v>
      </c>
      <c r="Q32" s="83">
        <f>COUNTIFS($O$1:$O32,1)</f>
        <v>5</v>
      </c>
      <c r="R32" s="83">
        <f t="shared" si="10"/>
        <v>1</v>
      </c>
      <c r="S32" s="83"/>
      <c r="T32" s="93" t="str">
        <f t="shared" si="3"/>
        <v>4.5.1.</v>
      </c>
      <c r="U32" s="96"/>
    </row>
    <row r="33" spans="1:21" ht="13.8"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3.8"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3.8"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3.8"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5">
      <c r="A37" s="99" t="str">
        <f t="shared" si="7"/>
        <v>4.5.6.</v>
      </c>
      <c r="B37" s="102" t="s">
        <v>294</v>
      </c>
      <c r="C37" s="103"/>
      <c r="D37" s="502"/>
      <c r="E37" s="502"/>
      <c r="F37" s="502"/>
      <c r="G37" s="502"/>
      <c r="H37" s="502"/>
      <c r="I37" s="502"/>
      <c r="J37" s="502"/>
      <c r="K37" s="502"/>
      <c r="L37" s="502"/>
      <c r="N37" s="296" t="s">
        <v>856</v>
      </c>
      <c r="O37" s="96">
        <v>2</v>
      </c>
      <c r="P37" s="83">
        <f t="shared" si="9"/>
        <v>4</v>
      </c>
      <c r="Q37" s="83">
        <f>COUNTIFS($O$1:$O37,1)</f>
        <v>5</v>
      </c>
      <c r="R37" s="83">
        <f t="shared" si="10"/>
        <v>6</v>
      </c>
      <c r="S37" s="83"/>
      <c r="T37" s="93" t="str">
        <f t="shared" si="3"/>
        <v>4.5.6.</v>
      </c>
      <c r="U37" s="96"/>
    </row>
    <row r="38" spans="1:21" ht="13.8" x14ac:dyDescent="0.3">
      <c r="A38" s="57" t="str">
        <f t="shared" si="7"/>
        <v>4.6.</v>
      </c>
      <c r="B38" s="188" t="s">
        <v>289</v>
      </c>
      <c r="C38" s="90"/>
      <c r="D38" s="498"/>
      <c r="E38" s="496"/>
      <c r="F38" s="496"/>
      <c r="G38" s="496"/>
      <c r="H38" s="496"/>
      <c r="I38" s="496"/>
      <c r="J38" s="496"/>
      <c r="K38" s="496"/>
      <c r="L38" s="496"/>
      <c r="N38" s="296" t="s">
        <v>851</v>
      </c>
      <c r="O38" s="96">
        <v>1</v>
      </c>
      <c r="P38" s="83">
        <f t="shared" si="9"/>
        <v>4</v>
      </c>
      <c r="Q38" s="83">
        <f>COUNTIFS($O$1:$O38,1)</f>
        <v>6</v>
      </c>
      <c r="R38" s="83" t="str">
        <f t="shared" si="10"/>
        <v/>
      </c>
      <c r="S38" s="83"/>
      <c r="T38" s="93" t="str">
        <f t="shared" si="3"/>
        <v>4.6.</v>
      </c>
      <c r="U38" s="96"/>
    </row>
    <row r="39" spans="1:21" ht="13.8" x14ac:dyDescent="0.3">
      <c r="A39" s="48" t="str">
        <f t="shared" si="7"/>
        <v>4.6.1.</v>
      </c>
      <c r="B39" s="98" t="s">
        <v>285</v>
      </c>
      <c r="C39" s="89"/>
      <c r="D39" s="499"/>
      <c r="E39" s="497"/>
      <c r="F39" s="497"/>
      <c r="G39" s="497"/>
      <c r="H39" s="497"/>
      <c r="I39" s="497"/>
      <c r="J39" s="497"/>
      <c r="K39" s="497"/>
      <c r="L39" s="497"/>
      <c r="N39" s="296" t="s">
        <v>852</v>
      </c>
      <c r="O39" s="96">
        <v>2</v>
      </c>
      <c r="P39" s="83">
        <f t="shared" si="9"/>
        <v>4</v>
      </c>
      <c r="Q39" s="83">
        <f>COUNTIFS($O$1:$O39,1)</f>
        <v>6</v>
      </c>
      <c r="R39" s="83">
        <f t="shared" si="10"/>
        <v>1</v>
      </c>
      <c r="S39" s="83"/>
      <c r="T39" s="93" t="str">
        <f t="shared" si="3"/>
        <v>4.6.1.</v>
      </c>
      <c r="U39" s="96"/>
    </row>
    <row r="40" spans="1:21" ht="13.8"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3.8"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3.8"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3.8"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5">
      <c r="A44" s="99" t="str">
        <f t="shared" si="7"/>
        <v>4.6.6.</v>
      </c>
      <c r="B44" s="102" t="s">
        <v>294</v>
      </c>
      <c r="C44" s="103"/>
      <c r="D44" s="502"/>
      <c r="E44" s="502"/>
      <c r="F44" s="502"/>
      <c r="G44" s="502"/>
      <c r="H44" s="502"/>
      <c r="I44" s="502"/>
      <c r="J44" s="502"/>
      <c r="K44" s="502"/>
      <c r="L44" s="502"/>
      <c r="N44" s="296" t="s">
        <v>856</v>
      </c>
      <c r="O44" s="96">
        <v>2</v>
      </c>
      <c r="P44" s="83">
        <f t="shared" si="9"/>
        <v>4</v>
      </c>
      <c r="Q44" s="83">
        <f>COUNTIFS($O$1:$O44,1)</f>
        <v>6</v>
      </c>
      <c r="R44" s="83">
        <f t="shared" si="10"/>
        <v>6</v>
      </c>
      <c r="S44" s="83"/>
      <c r="T44" s="93" t="str">
        <f t="shared" si="3"/>
        <v>4.6.6.</v>
      </c>
      <c r="U44" s="96"/>
    </row>
    <row r="45" spans="1:21" ht="13.8" x14ac:dyDescent="0.3">
      <c r="A45" s="57" t="str">
        <f t="shared" si="7"/>
        <v>4.7.</v>
      </c>
      <c r="B45" s="188" t="s">
        <v>288</v>
      </c>
      <c r="C45" s="90"/>
      <c r="D45" s="496"/>
      <c r="E45" s="496"/>
      <c r="F45" s="496"/>
      <c r="G45" s="496"/>
      <c r="H45" s="496"/>
      <c r="I45" s="496"/>
      <c r="J45" s="496"/>
      <c r="K45" s="496"/>
      <c r="L45" s="496"/>
      <c r="N45" s="296" t="s">
        <v>857</v>
      </c>
      <c r="O45" s="96">
        <v>1</v>
      </c>
      <c r="P45" s="83">
        <f t="shared" si="9"/>
        <v>4</v>
      </c>
      <c r="Q45" s="83">
        <f>COUNTIFS($O$1:$O45,1)</f>
        <v>7</v>
      </c>
      <c r="R45" s="83" t="str">
        <f t="shared" si="10"/>
        <v/>
      </c>
      <c r="S45" s="83"/>
      <c r="T45" s="93" t="str">
        <f t="shared" si="3"/>
        <v>4.7.</v>
      </c>
      <c r="U45" s="96"/>
    </row>
    <row r="46" spans="1:21" ht="13.8" x14ac:dyDescent="0.3">
      <c r="A46" s="48" t="str">
        <f t="shared" si="7"/>
        <v>4.7.1.</v>
      </c>
      <c r="B46" s="98" t="s">
        <v>285</v>
      </c>
      <c r="C46" s="89"/>
      <c r="D46" s="497"/>
      <c r="E46" s="497"/>
      <c r="F46" s="497"/>
      <c r="G46" s="497"/>
      <c r="H46" s="497"/>
      <c r="I46" s="497"/>
      <c r="J46" s="497"/>
      <c r="K46" s="497"/>
      <c r="L46" s="497"/>
      <c r="N46" s="296" t="s">
        <v>852</v>
      </c>
      <c r="O46" s="96">
        <v>2</v>
      </c>
      <c r="P46" s="83">
        <f t="shared" si="9"/>
        <v>4</v>
      </c>
      <c r="Q46" s="83">
        <f>COUNTIFS($O$1:$O46,1)</f>
        <v>7</v>
      </c>
      <c r="R46" s="83">
        <f t="shared" si="10"/>
        <v>1</v>
      </c>
      <c r="S46" s="83"/>
      <c r="T46" s="93" t="str">
        <f t="shared" si="3"/>
        <v>4.7.1.</v>
      </c>
      <c r="U46" s="96"/>
    </row>
    <row r="47" spans="1:21" s="17" customFormat="1" ht="13.8"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3.8"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3.8"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5">
      <c r="A50" s="99" t="str">
        <f t="shared" si="7"/>
        <v>4.7.5.</v>
      </c>
      <c r="B50" s="97" t="s">
        <v>294</v>
      </c>
      <c r="C50" s="92"/>
      <c r="D50" s="494"/>
      <c r="E50" s="494"/>
      <c r="F50" s="494"/>
      <c r="G50" s="494"/>
      <c r="H50" s="494"/>
      <c r="I50" s="494"/>
      <c r="J50" s="494"/>
      <c r="K50" s="494"/>
      <c r="L50" s="494"/>
      <c r="N50" s="296" t="s">
        <v>856</v>
      </c>
      <c r="O50" s="96">
        <v>2</v>
      </c>
      <c r="P50" s="83">
        <f t="shared" si="9"/>
        <v>4</v>
      </c>
      <c r="Q50" s="83">
        <f>COUNTIFS($O$1:$O50,1)</f>
        <v>7</v>
      </c>
      <c r="R50" s="83">
        <f t="shared" si="16"/>
        <v>5</v>
      </c>
      <c r="S50" s="83"/>
      <c r="T50" s="93" t="str">
        <f t="shared" si="3"/>
        <v>4.7.5.</v>
      </c>
      <c r="U50" s="96"/>
    </row>
    <row r="51" spans="1:21" ht="13.8" x14ac:dyDescent="0.3">
      <c r="A51" s="57" t="str">
        <f t="shared" si="7"/>
        <v>4.8.</v>
      </c>
      <c r="B51" s="188" t="s">
        <v>288</v>
      </c>
      <c r="C51" s="90"/>
      <c r="D51" s="496"/>
      <c r="E51" s="496"/>
      <c r="F51" s="496"/>
      <c r="G51" s="496"/>
      <c r="H51" s="496"/>
      <c r="I51" s="496"/>
      <c r="J51" s="496"/>
      <c r="K51" s="496"/>
      <c r="L51" s="496"/>
      <c r="N51" s="296" t="s">
        <v>857</v>
      </c>
      <c r="O51" s="96">
        <v>1</v>
      </c>
      <c r="P51" s="83">
        <f t="shared" ref="P51:P86" si="17">+P50</f>
        <v>4</v>
      </c>
      <c r="Q51" s="83">
        <f>COUNTIFS($O$1:$O51,1)</f>
        <v>8</v>
      </c>
      <c r="R51" s="83" t="str">
        <f t="shared" si="16"/>
        <v/>
      </c>
      <c r="S51" s="83"/>
      <c r="T51" s="93" t="str">
        <f t="shared" si="3"/>
        <v>4.8.</v>
      </c>
      <c r="U51" s="96"/>
    </row>
    <row r="52" spans="1:21" ht="13.8" x14ac:dyDescent="0.3">
      <c r="A52" s="48" t="str">
        <f t="shared" si="7"/>
        <v>4.8.1.</v>
      </c>
      <c r="B52" s="98" t="s">
        <v>285</v>
      </c>
      <c r="C52" s="89"/>
      <c r="D52" s="497"/>
      <c r="E52" s="497"/>
      <c r="F52" s="497"/>
      <c r="G52" s="497"/>
      <c r="H52" s="497"/>
      <c r="I52" s="497"/>
      <c r="J52" s="497"/>
      <c r="K52" s="497"/>
      <c r="L52" s="497"/>
      <c r="N52" s="296" t="s">
        <v>852</v>
      </c>
      <c r="O52" s="96">
        <v>2</v>
      </c>
      <c r="P52" s="83">
        <f t="shared" si="17"/>
        <v>4</v>
      </c>
      <c r="Q52" s="83">
        <f>COUNTIFS($O$1:$O52,1)</f>
        <v>8</v>
      </c>
      <c r="R52" s="83">
        <f t="shared" si="16"/>
        <v>1</v>
      </c>
      <c r="S52" s="83"/>
      <c r="T52" s="93" t="str">
        <f t="shared" si="3"/>
        <v>4.8.1.</v>
      </c>
      <c r="U52" s="96"/>
    </row>
    <row r="53" spans="1:21" ht="13.8"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3.8"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3.8"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5">
      <c r="A56" s="99" t="str">
        <f t="shared" si="7"/>
        <v>4.8.5.</v>
      </c>
      <c r="B56" s="97" t="s">
        <v>294</v>
      </c>
      <c r="C56" s="92"/>
      <c r="D56" s="494"/>
      <c r="E56" s="494"/>
      <c r="F56" s="494"/>
      <c r="G56" s="494"/>
      <c r="H56" s="494"/>
      <c r="I56" s="494"/>
      <c r="J56" s="494"/>
      <c r="K56" s="494"/>
      <c r="L56" s="494"/>
      <c r="N56" s="296" t="s">
        <v>856</v>
      </c>
      <c r="O56" s="96">
        <v>2</v>
      </c>
      <c r="P56" s="83">
        <f t="shared" si="17"/>
        <v>4</v>
      </c>
      <c r="Q56" s="83">
        <f>COUNTIFS($O$1:$O56,1)</f>
        <v>8</v>
      </c>
      <c r="R56" s="83">
        <f t="shared" si="16"/>
        <v>5</v>
      </c>
      <c r="S56" s="83"/>
      <c r="T56" s="93" t="str">
        <f t="shared" si="3"/>
        <v>4.8.5.</v>
      </c>
      <c r="U56" s="96"/>
    </row>
    <row r="57" spans="1:21" ht="13.8" x14ac:dyDescent="0.3">
      <c r="A57" s="57" t="str">
        <f t="shared" si="7"/>
        <v>4.9.</v>
      </c>
      <c r="B57" s="188" t="s">
        <v>288</v>
      </c>
      <c r="C57" s="90"/>
      <c r="D57" s="496"/>
      <c r="E57" s="496"/>
      <c r="F57" s="496"/>
      <c r="G57" s="496"/>
      <c r="H57" s="496"/>
      <c r="I57" s="496"/>
      <c r="J57" s="496"/>
      <c r="K57" s="496"/>
      <c r="L57" s="496"/>
      <c r="N57" s="296" t="s">
        <v>857</v>
      </c>
      <c r="O57" s="96">
        <v>1</v>
      </c>
      <c r="P57" s="83">
        <f t="shared" si="17"/>
        <v>4</v>
      </c>
      <c r="Q57" s="83">
        <f>COUNTIFS($O$1:$O57,1)</f>
        <v>9</v>
      </c>
      <c r="R57" s="83" t="str">
        <f t="shared" si="16"/>
        <v/>
      </c>
      <c r="S57" s="83"/>
      <c r="T57" s="93" t="str">
        <f t="shared" si="3"/>
        <v>4.9.</v>
      </c>
      <c r="U57" s="96"/>
    </row>
    <row r="58" spans="1:21" ht="13.8" x14ac:dyDescent="0.3">
      <c r="A58" s="48" t="str">
        <f t="shared" si="7"/>
        <v>4.9.1.</v>
      </c>
      <c r="B58" s="98" t="s">
        <v>285</v>
      </c>
      <c r="C58" s="89"/>
      <c r="D58" s="497"/>
      <c r="E58" s="497"/>
      <c r="F58" s="497"/>
      <c r="G58" s="497"/>
      <c r="H58" s="497"/>
      <c r="I58" s="497"/>
      <c r="J58" s="497"/>
      <c r="K58" s="497"/>
      <c r="L58" s="497"/>
      <c r="N58" s="296" t="s">
        <v>852</v>
      </c>
      <c r="O58" s="96">
        <v>2</v>
      </c>
      <c r="P58" s="83">
        <f t="shared" si="17"/>
        <v>4</v>
      </c>
      <c r="Q58" s="83">
        <f>COUNTIFS($O$1:$O58,1)</f>
        <v>9</v>
      </c>
      <c r="R58" s="83">
        <f t="shared" si="16"/>
        <v>1</v>
      </c>
      <c r="S58" s="83"/>
      <c r="T58" s="93" t="str">
        <f t="shared" si="3"/>
        <v>4.9.1.</v>
      </c>
      <c r="U58" s="96"/>
    </row>
    <row r="59" spans="1:21" ht="13.8"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3.8"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3.8"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5">
      <c r="A62" s="99" t="str">
        <f t="shared" si="7"/>
        <v>4.9.5.</v>
      </c>
      <c r="B62" s="97" t="s">
        <v>294</v>
      </c>
      <c r="C62" s="92"/>
      <c r="D62" s="494"/>
      <c r="E62" s="494"/>
      <c r="F62" s="494"/>
      <c r="G62" s="494"/>
      <c r="H62" s="494"/>
      <c r="I62" s="494"/>
      <c r="J62" s="494"/>
      <c r="K62" s="494"/>
      <c r="L62" s="494"/>
      <c r="N62" s="296" t="s">
        <v>856</v>
      </c>
      <c r="O62" s="96">
        <v>2</v>
      </c>
      <c r="P62" s="83">
        <f t="shared" si="17"/>
        <v>4</v>
      </c>
      <c r="Q62" s="83">
        <f>COUNTIFS($O$1:$O62,1)</f>
        <v>9</v>
      </c>
      <c r="R62" s="83">
        <f t="shared" si="16"/>
        <v>5</v>
      </c>
      <c r="S62" s="83"/>
      <c r="T62" s="93" t="str">
        <f t="shared" si="3"/>
        <v>4.9.5.</v>
      </c>
      <c r="U62" s="96"/>
    </row>
    <row r="63" spans="1:21" ht="13.8" x14ac:dyDescent="0.3">
      <c r="A63" s="57" t="str">
        <f t="shared" si="7"/>
        <v>4.10.</v>
      </c>
      <c r="B63" s="188" t="s">
        <v>288</v>
      </c>
      <c r="C63" s="90"/>
      <c r="D63" s="496"/>
      <c r="E63" s="496"/>
      <c r="F63" s="496"/>
      <c r="G63" s="496"/>
      <c r="H63" s="496"/>
      <c r="I63" s="496"/>
      <c r="J63" s="496"/>
      <c r="K63" s="496"/>
      <c r="L63" s="496"/>
      <c r="N63" s="296" t="s">
        <v>857</v>
      </c>
      <c r="O63" s="96">
        <v>1</v>
      </c>
      <c r="P63" s="83">
        <f t="shared" si="17"/>
        <v>4</v>
      </c>
      <c r="Q63" s="83">
        <f>COUNTIFS($O$1:$O63,1)</f>
        <v>10</v>
      </c>
      <c r="R63" s="83" t="str">
        <f t="shared" si="16"/>
        <v/>
      </c>
      <c r="S63" s="83"/>
      <c r="T63" s="93" t="str">
        <f t="shared" si="3"/>
        <v>4.10.</v>
      </c>
      <c r="U63" s="96"/>
    </row>
    <row r="64" spans="1:21" ht="13.8" x14ac:dyDescent="0.3">
      <c r="A64" s="48" t="str">
        <f t="shared" si="7"/>
        <v>4.10.1.</v>
      </c>
      <c r="B64" s="98" t="s">
        <v>285</v>
      </c>
      <c r="C64" s="89"/>
      <c r="D64" s="497"/>
      <c r="E64" s="497"/>
      <c r="F64" s="497"/>
      <c r="G64" s="497"/>
      <c r="H64" s="497"/>
      <c r="I64" s="497"/>
      <c r="J64" s="497"/>
      <c r="K64" s="497"/>
      <c r="L64" s="497"/>
      <c r="N64" s="296" t="s">
        <v>852</v>
      </c>
      <c r="O64" s="96">
        <v>2</v>
      </c>
      <c r="P64" s="83">
        <f t="shared" si="17"/>
        <v>4</v>
      </c>
      <c r="Q64" s="83">
        <f>COUNTIFS($O$1:$O64,1)</f>
        <v>10</v>
      </c>
      <c r="R64" s="83">
        <f t="shared" si="16"/>
        <v>1</v>
      </c>
      <c r="S64" s="83"/>
      <c r="T64" s="93" t="str">
        <f t="shared" si="3"/>
        <v>4.10.1.</v>
      </c>
      <c r="U64" s="96"/>
    </row>
    <row r="65" spans="1:21" ht="13.8"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3.8"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3.8"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5">
      <c r="A68" s="99" t="str">
        <f t="shared" si="7"/>
        <v>4.10.5.</v>
      </c>
      <c r="B68" s="97" t="s">
        <v>294</v>
      </c>
      <c r="C68" s="92"/>
      <c r="D68" s="494"/>
      <c r="E68" s="494"/>
      <c r="F68" s="494"/>
      <c r="G68" s="494"/>
      <c r="H68" s="494"/>
      <c r="I68" s="494"/>
      <c r="J68" s="494"/>
      <c r="K68" s="494"/>
      <c r="L68" s="494"/>
      <c r="N68" s="296" t="s">
        <v>856</v>
      </c>
      <c r="O68" s="96">
        <v>2</v>
      </c>
      <c r="P68" s="83">
        <f t="shared" si="17"/>
        <v>4</v>
      </c>
      <c r="Q68" s="83">
        <f>COUNTIFS($O$1:$O68,1)</f>
        <v>10</v>
      </c>
      <c r="R68" s="83">
        <f t="shared" si="16"/>
        <v>5</v>
      </c>
      <c r="S68" s="83"/>
      <c r="T68" s="93" t="str">
        <f t="shared" si="3"/>
        <v>4.10.5.</v>
      </c>
      <c r="U68" s="96"/>
    </row>
    <row r="69" spans="1:21" ht="13.8" x14ac:dyDescent="0.3">
      <c r="A69" s="57" t="str">
        <f t="shared" si="7"/>
        <v>4.11.</v>
      </c>
      <c r="B69" s="188" t="s">
        <v>288</v>
      </c>
      <c r="C69" s="90"/>
      <c r="D69" s="496"/>
      <c r="E69" s="496"/>
      <c r="F69" s="496"/>
      <c r="G69" s="496"/>
      <c r="H69" s="496"/>
      <c r="I69" s="496"/>
      <c r="J69" s="496"/>
      <c r="K69" s="496"/>
      <c r="L69" s="496"/>
      <c r="N69" s="296" t="s">
        <v>857</v>
      </c>
      <c r="O69" s="96">
        <v>1</v>
      </c>
      <c r="P69" s="83">
        <f t="shared" si="17"/>
        <v>4</v>
      </c>
      <c r="Q69" s="83">
        <f>COUNTIFS($O$1:$O69,1)</f>
        <v>11</v>
      </c>
      <c r="R69" s="83" t="str">
        <f t="shared" si="16"/>
        <v/>
      </c>
      <c r="S69" s="83"/>
      <c r="T69" s="93" t="str">
        <f t="shared" si="3"/>
        <v>4.11.</v>
      </c>
      <c r="U69" s="96"/>
    </row>
    <row r="70" spans="1:21" ht="13.8" x14ac:dyDescent="0.3">
      <c r="A70" s="48" t="str">
        <f t="shared" si="7"/>
        <v>4.11.1.</v>
      </c>
      <c r="B70" s="98" t="s">
        <v>285</v>
      </c>
      <c r="C70" s="89"/>
      <c r="D70" s="497"/>
      <c r="E70" s="497"/>
      <c r="F70" s="497"/>
      <c r="G70" s="497"/>
      <c r="H70" s="497"/>
      <c r="I70" s="497"/>
      <c r="J70" s="497"/>
      <c r="K70" s="497"/>
      <c r="L70" s="497"/>
      <c r="N70" s="296" t="s">
        <v>852</v>
      </c>
      <c r="O70" s="96">
        <v>2</v>
      </c>
      <c r="P70" s="83">
        <f t="shared" si="17"/>
        <v>4</v>
      </c>
      <c r="Q70" s="83">
        <f>COUNTIFS($O$1:$O70,1)</f>
        <v>11</v>
      </c>
      <c r="R70" s="83">
        <f t="shared" si="16"/>
        <v>1</v>
      </c>
      <c r="S70" s="83"/>
      <c r="T70" s="93" t="str">
        <f t="shared" si="3"/>
        <v>4.11.1.</v>
      </c>
      <c r="U70" s="96"/>
    </row>
    <row r="71" spans="1:21" ht="13.8"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3.8"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3.8"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5">
      <c r="A74" s="99" t="str">
        <f t="shared" si="7"/>
        <v>4.11.5.</v>
      </c>
      <c r="B74" s="97" t="s">
        <v>294</v>
      </c>
      <c r="C74" s="92"/>
      <c r="D74" s="494"/>
      <c r="E74" s="494"/>
      <c r="F74" s="494"/>
      <c r="G74" s="494"/>
      <c r="H74" s="494"/>
      <c r="I74" s="494"/>
      <c r="J74" s="494"/>
      <c r="K74" s="494"/>
      <c r="L74" s="494"/>
      <c r="N74" s="296" t="s">
        <v>856</v>
      </c>
      <c r="O74" s="96">
        <v>2</v>
      </c>
      <c r="P74" s="83">
        <f t="shared" si="17"/>
        <v>4</v>
      </c>
      <c r="Q74" s="83">
        <f>COUNTIFS($O$1:$O74,1)</f>
        <v>11</v>
      </c>
      <c r="R74" s="83">
        <f t="shared" si="16"/>
        <v>5</v>
      </c>
      <c r="S74" s="83"/>
      <c r="T74" s="93" t="str">
        <f t="shared" si="21"/>
        <v>4.11.5.</v>
      </c>
      <c r="U74" s="96"/>
    </row>
    <row r="75" spans="1:21" ht="13.8" x14ac:dyDescent="0.3">
      <c r="A75" s="57" t="str">
        <f t="shared" si="7"/>
        <v>4.12.</v>
      </c>
      <c r="B75" s="188" t="s">
        <v>290</v>
      </c>
      <c r="C75" s="90"/>
      <c r="D75" s="496"/>
      <c r="E75" s="496"/>
      <c r="F75" s="496"/>
      <c r="G75" s="496"/>
      <c r="H75" s="496"/>
      <c r="I75" s="496"/>
      <c r="J75" s="496"/>
      <c r="K75" s="496"/>
      <c r="L75" s="496"/>
      <c r="N75" s="296" t="s">
        <v>858</v>
      </c>
      <c r="O75" s="96">
        <v>1</v>
      </c>
      <c r="P75" s="83">
        <f t="shared" si="17"/>
        <v>4</v>
      </c>
      <c r="Q75" s="83">
        <f>COUNTIFS($O$1:$O75,1)</f>
        <v>12</v>
      </c>
      <c r="R75" s="83" t="str">
        <f t="shared" si="16"/>
        <v/>
      </c>
      <c r="S75" s="83"/>
      <c r="T75" s="93" t="str">
        <f t="shared" si="21"/>
        <v>4.12.</v>
      </c>
      <c r="U75" s="96"/>
    </row>
    <row r="76" spans="1:21" ht="13.8" x14ac:dyDescent="0.3">
      <c r="A76" s="48" t="str">
        <f t="shared" ref="A76:A86" si="23">CONCATENATE($P76, ".", $Q76, IF($R76&lt;&gt;"", CONCATENATE(".", $R76), ""), ".")</f>
        <v>4.12.1.</v>
      </c>
      <c r="B76" s="98" t="s">
        <v>285</v>
      </c>
      <c r="C76" s="89"/>
      <c r="D76" s="495"/>
      <c r="E76" s="495"/>
      <c r="F76" s="495"/>
      <c r="G76" s="495"/>
      <c r="H76" s="495"/>
      <c r="I76" s="495"/>
      <c r="J76" s="495"/>
      <c r="K76" s="495"/>
      <c r="L76" s="495"/>
      <c r="N76" s="296" t="s">
        <v>852</v>
      </c>
      <c r="O76" s="96">
        <v>2</v>
      </c>
      <c r="P76" s="83">
        <f t="shared" si="17"/>
        <v>4</v>
      </c>
      <c r="Q76" s="83">
        <f>COUNTIFS($O$1:$O76,1)</f>
        <v>12</v>
      </c>
      <c r="R76" s="83">
        <f t="shared" si="16"/>
        <v>1</v>
      </c>
      <c r="S76" s="83"/>
      <c r="T76" s="93" t="str">
        <f t="shared" si="21"/>
        <v>4.12.1.</v>
      </c>
      <c r="U76" s="96"/>
    </row>
    <row r="77" spans="1:21" ht="13.8"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3.8"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3.8"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5">
      <c r="A80" s="99" t="str">
        <f t="shared" si="23"/>
        <v>4.12.5.</v>
      </c>
      <c r="B80" s="91" t="s">
        <v>294</v>
      </c>
      <c r="C80" s="92"/>
      <c r="D80" s="494"/>
      <c r="E80" s="494"/>
      <c r="F80" s="494"/>
      <c r="G80" s="494"/>
      <c r="H80" s="494"/>
      <c r="I80" s="494"/>
      <c r="J80" s="494"/>
      <c r="K80" s="494"/>
      <c r="L80" s="494"/>
      <c r="N80" s="296" t="s">
        <v>856</v>
      </c>
      <c r="O80" s="96">
        <v>2</v>
      </c>
      <c r="P80" s="83">
        <f t="shared" si="17"/>
        <v>4</v>
      </c>
      <c r="Q80" s="83">
        <f>COUNTIFS($O$1:$O80,1)</f>
        <v>12</v>
      </c>
      <c r="R80" s="83">
        <f t="shared" si="16"/>
        <v>5</v>
      </c>
      <c r="S80" s="83"/>
      <c r="T80" s="93" t="str">
        <f t="shared" si="21"/>
        <v>4.12.5.</v>
      </c>
      <c r="U80" s="96"/>
    </row>
    <row r="81" spans="1:21" ht="13.8" x14ac:dyDescent="0.3">
      <c r="A81" s="57" t="str">
        <f t="shared" si="23"/>
        <v>4.13.</v>
      </c>
      <c r="B81" s="188" t="s">
        <v>290</v>
      </c>
      <c r="C81" s="90"/>
      <c r="D81" s="496"/>
      <c r="E81" s="496"/>
      <c r="F81" s="496"/>
      <c r="G81" s="496"/>
      <c r="H81" s="496"/>
      <c r="I81" s="496"/>
      <c r="J81" s="496"/>
      <c r="K81" s="496"/>
      <c r="L81" s="496"/>
      <c r="N81" s="296" t="s">
        <v>858</v>
      </c>
      <c r="O81" s="96">
        <v>1</v>
      </c>
      <c r="P81" s="83">
        <f t="shared" si="17"/>
        <v>4</v>
      </c>
      <c r="Q81" s="83">
        <f>COUNTIFS($O$1:$O81,1)</f>
        <v>13</v>
      </c>
      <c r="R81" s="83" t="str">
        <f t="shared" ref="R81:R86" si="25">IF($O81=$R$1,IF($O81&lt;&gt;$O80, 1, R80+1),"")</f>
        <v/>
      </c>
      <c r="S81" s="83"/>
      <c r="T81" s="93" t="str">
        <f t="shared" si="21"/>
        <v>4.13.</v>
      </c>
      <c r="U81" s="96"/>
    </row>
    <row r="82" spans="1:21" ht="13.8" x14ac:dyDescent="0.3">
      <c r="A82" s="48" t="str">
        <f t="shared" si="23"/>
        <v>4.13.1.</v>
      </c>
      <c r="B82" s="98" t="s">
        <v>285</v>
      </c>
      <c r="C82" s="89"/>
      <c r="D82" s="497"/>
      <c r="E82" s="497"/>
      <c r="F82" s="497"/>
      <c r="G82" s="497"/>
      <c r="H82" s="497"/>
      <c r="I82" s="497"/>
      <c r="J82" s="497"/>
      <c r="K82" s="497"/>
      <c r="L82" s="497"/>
      <c r="N82" s="296" t="s">
        <v>852</v>
      </c>
      <c r="O82" s="96">
        <v>2</v>
      </c>
      <c r="P82" s="83">
        <f t="shared" si="17"/>
        <v>4</v>
      </c>
      <c r="Q82" s="83">
        <f>COUNTIFS($O$1:$O82,1)</f>
        <v>13</v>
      </c>
      <c r="R82" s="83">
        <f t="shared" si="25"/>
        <v>1</v>
      </c>
      <c r="S82" s="83"/>
      <c r="T82" s="93" t="str">
        <f t="shared" si="21"/>
        <v>4.13.1.</v>
      </c>
      <c r="U82" s="96"/>
    </row>
    <row r="83" spans="1:21" ht="13.8"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3.8"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3.8"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5">
      <c r="A86" s="99" t="str">
        <f t="shared" si="23"/>
        <v>4.13.5.</v>
      </c>
      <c r="B86" s="91" t="s">
        <v>294</v>
      </c>
      <c r="C86" s="92"/>
      <c r="D86" s="494"/>
      <c r="E86" s="494"/>
      <c r="F86" s="494"/>
      <c r="G86" s="494"/>
      <c r="H86" s="494"/>
      <c r="I86" s="494"/>
      <c r="J86" s="494"/>
      <c r="K86" s="494"/>
      <c r="L86" s="494"/>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Props1.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3.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VVG Marijampoles</cp:lastModifiedBy>
  <cp:lastPrinted>2025-11-25T08:06:06Z</cp:lastPrinted>
  <dcterms:created xsi:type="dcterms:W3CDTF">2023-12-06T11:26:15Z</dcterms:created>
  <dcterms:modified xsi:type="dcterms:W3CDTF">2026-09-02T11:26:53Z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